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bogdanpop/Downloads/"/>
    </mc:Choice>
  </mc:AlternateContent>
  <xr:revisionPtr revIDLastSave="0" documentId="13_ncr:1_{4C0E37B8-F3EB-404F-A80F-D86237DF1411}" xr6:coauthVersionLast="47" xr6:coauthVersionMax="47" xr10:uidLastSave="{00000000-0000-0000-0000-000000000000}"/>
  <bookViews>
    <workbookView xWindow="0" yWindow="660" windowWidth="34560" windowHeight="21680" tabRatio="500" activeTab="5" xr2:uid="{00000000-000D-0000-FFFF-FFFF00000000}"/>
  </bookViews>
  <sheets>
    <sheet name="Empieza aquí" sheetId="1" r:id="rId1"/>
    <sheet name="Repostajes" sheetId="2" r:id="rId2"/>
    <sheet name="Otros gastos" sheetId="3" r:id="rId3"/>
    <sheet name="Compra y financiación" sheetId="4" r:id="rId4"/>
    <sheet name="Referencias" sheetId="5" r:id="rId5"/>
    <sheet name="Resumen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6" i="6" l="1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19" i="6"/>
  <c r="C17" i="6"/>
  <c r="C9" i="6"/>
  <c r="C33" i="4"/>
  <c r="C32" i="4"/>
  <c r="C51" i="6" s="1"/>
  <c r="C18" i="4"/>
  <c r="C8" i="4"/>
  <c r="E49" i="3"/>
  <c r="J129" i="2"/>
  <c r="F129" i="2"/>
  <c r="G129" i="2" s="1"/>
  <c r="E129" i="2"/>
  <c r="C12" i="6" s="1"/>
  <c r="H125" i="2"/>
  <c r="I125" i="2" s="1"/>
  <c r="G125" i="2"/>
  <c r="H124" i="2"/>
  <c r="I124" i="2" s="1"/>
  <c r="G124" i="2"/>
  <c r="I123" i="2"/>
  <c r="H123" i="2"/>
  <c r="G123" i="2"/>
  <c r="H122" i="2"/>
  <c r="I122" i="2" s="1"/>
  <c r="G122" i="2"/>
  <c r="H121" i="2"/>
  <c r="I121" i="2" s="1"/>
  <c r="G121" i="2"/>
  <c r="H120" i="2"/>
  <c r="I120" i="2" s="1"/>
  <c r="G120" i="2"/>
  <c r="H119" i="2"/>
  <c r="I119" i="2" s="1"/>
  <c r="G119" i="2"/>
  <c r="I118" i="2"/>
  <c r="H118" i="2"/>
  <c r="G118" i="2"/>
  <c r="I117" i="2"/>
  <c r="H117" i="2"/>
  <c r="G117" i="2"/>
  <c r="I116" i="2"/>
  <c r="H116" i="2"/>
  <c r="G116" i="2"/>
  <c r="H115" i="2"/>
  <c r="I115" i="2" s="1"/>
  <c r="G115" i="2"/>
  <c r="H114" i="2"/>
  <c r="I114" i="2" s="1"/>
  <c r="G114" i="2"/>
  <c r="I113" i="2"/>
  <c r="H113" i="2"/>
  <c r="G113" i="2"/>
  <c r="I112" i="2"/>
  <c r="H112" i="2"/>
  <c r="G112" i="2"/>
  <c r="I111" i="2"/>
  <c r="H111" i="2"/>
  <c r="G111" i="2"/>
  <c r="H110" i="2"/>
  <c r="I110" i="2" s="1"/>
  <c r="G110" i="2"/>
  <c r="I109" i="2"/>
  <c r="H109" i="2"/>
  <c r="G109" i="2"/>
  <c r="I108" i="2"/>
  <c r="H108" i="2"/>
  <c r="G108" i="2"/>
  <c r="I107" i="2"/>
  <c r="H107" i="2"/>
  <c r="G107" i="2"/>
  <c r="H106" i="2"/>
  <c r="I106" i="2" s="1"/>
  <c r="G106" i="2"/>
  <c r="H105" i="2"/>
  <c r="I105" i="2" s="1"/>
  <c r="G105" i="2"/>
  <c r="H104" i="2"/>
  <c r="I104" i="2" s="1"/>
  <c r="G104" i="2"/>
  <c r="I103" i="2"/>
  <c r="H103" i="2"/>
  <c r="G103" i="2"/>
  <c r="I102" i="2"/>
  <c r="H102" i="2"/>
  <c r="G102" i="2"/>
  <c r="I101" i="2"/>
  <c r="H101" i="2"/>
  <c r="G101" i="2"/>
  <c r="H100" i="2"/>
  <c r="I100" i="2" s="1"/>
  <c r="G100" i="2"/>
  <c r="I99" i="2"/>
  <c r="H99" i="2"/>
  <c r="G99" i="2"/>
  <c r="I98" i="2"/>
  <c r="H98" i="2"/>
  <c r="G98" i="2"/>
  <c r="I97" i="2"/>
  <c r="H97" i="2"/>
  <c r="G97" i="2"/>
  <c r="H96" i="2"/>
  <c r="I96" i="2" s="1"/>
  <c r="G96" i="2"/>
  <c r="H95" i="2"/>
  <c r="I95" i="2" s="1"/>
  <c r="G95" i="2"/>
  <c r="H94" i="2"/>
  <c r="I94" i="2" s="1"/>
  <c r="G94" i="2"/>
  <c r="I93" i="2"/>
  <c r="H93" i="2"/>
  <c r="G93" i="2"/>
  <c r="I92" i="2"/>
  <c r="H92" i="2"/>
  <c r="G92" i="2"/>
  <c r="H91" i="2"/>
  <c r="I91" i="2" s="1"/>
  <c r="G91" i="2"/>
  <c r="H90" i="2"/>
  <c r="I90" i="2" s="1"/>
  <c r="G90" i="2"/>
  <c r="I89" i="2"/>
  <c r="H89" i="2"/>
  <c r="G89" i="2"/>
  <c r="I88" i="2"/>
  <c r="H88" i="2"/>
  <c r="G88" i="2"/>
  <c r="I87" i="2"/>
  <c r="H87" i="2"/>
  <c r="G87" i="2"/>
  <c r="H86" i="2"/>
  <c r="I86" i="2" s="1"/>
  <c r="G86" i="2"/>
  <c r="H85" i="2"/>
  <c r="I85" i="2" s="1"/>
  <c r="G85" i="2"/>
  <c r="I84" i="2"/>
  <c r="H84" i="2"/>
  <c r="G84" i="2"/>
  <c r="I83" i="2"/>
  <c r="H83" i="2"/>
  <c r="G83" i="2"/>
  <c r="I82" i="2"/>
  <c r="H82" i="2"/>
  <c r="G82" i="2"/>
  <c r="H81" i="2"/>
  <c r="I81" i="2" s="1"/>
  <c r="G81" i="2"/>
  <c r="H80" i="2"/>
  <c r="I80" i="2" s="1"/>
  <c r="G80" i="2"/>
  <c r="I79" i="2"/>
  <c r="H79" i="2"/>
  <c r="G79" i="2"/>
  <c r="I78" i="2"/>
  <c r="H78" i="2"/>
  <c r="G78" i="2"/>
  <c r="I77" i="2"/>
  <c r="H77" i="2"/>
  <c r="G77" i="2"/>
  <c r="H76" i="2"/>
  <c r="I76" i="2" s="1"/>
  <c r="G76" i="2"/>
  <c r="H75" i="2"/>
  <c r="I75" i="2" s="1"/>
  <c r="G75" i="2"/>
  <c r="I74" i="2"/>
  <c r="H74" i="2"/>
  <c r="G74" i="2"/>
  <c r="I73" i="2"/>
  <c r="H73" i="2"/>
  <c r="G73" i="2"/>
  <c r="I72" i="2"/>
  <c r="H72" i="2"/>
  <c r="G72" i="2"/>
  <c r="H71" i="2"/>
  <c r="I71" i="2" s="1"/>
  <c r="G71" i="2"/>
  <c r="H70" i="2"/>
  <c r="I70" i="2" s="1"/>
  <c r="G70" i="2"/>
  <c r="I69" i="2"/>
  <c r="H69" i="2"/>
  <c r="G69" i="2"/>
  <c r="I68" i="2"/>
  <c r="H68" i="2"/>
  <c r="G68" i="2"/>
  <c r="I67" i="2"/>
  <c r="H67" i="2"/>
  <c r="G67" i="2"/>
  <c r="H66" i="2"/>
  <c r="I66" i="2" s="1"/>
  <c r="G66" i="2"/>
  <c r="H65" i="2"/>
  <c r="I65" i="2" s="1"/>
  <c r="G65" i="2"/>
  <c r="I64" i="2"/>
  <c r="H64" i="2"/>
  <c r="G64" i="2"/>
  <c r="I63" i="2"/>
  <c r="H63" i="2"/>
  <c r="G63" i="2"/>
  <c r="I62" i="2"/>
  <c r="H62" i="2"/>
  <c r="G62" i="2"/>
  <c r="H61" i="2"/>
  <c r="I61" i="2" s="1"/>
  <c r="G61" i="2"/>
  <c r="H60" i="2"/>
  <c r="I60" i="2" s="1"/>
  <c r="G60" i="2"/>
  <c r="I59" i="2"/>
  <c r="H59" i="2"/>
  <c r="G59" i="2"/>
  <c r="I58" i="2"/>
  <c r="H58" i="2"/>
  <c r="G58" i="2"/>
  <c r="I57" i="2"/>
  <c r="H57" i="2"/>
  <c r="G57" i="2"/>
  <c r="H56" i="2"/>
  <c r="I56" i="2" s="1"/>
  <c r="G56" i="2"/>
  <c r="H55" i="2"/>
  <c r="I55" i="2" s="1"/>
  <c r="G55" i="2"/>
  <c r="I54" i="2"/>
  <c r="H54" i="2"/>
  <c r="G54" i="2"/>
  <c r="H53" i="2"/>
  <c r="I53" i="2" s="1"/>
  <c r="G53" i="2"/>
  <c r="I52" i="2"/>
  <c r="H52" i="2"/>
  <c r="G52" i="2"/>
  <c r="H51" i="2"/>
  <c r="I51" i="2" s="1"/>
  <c r="G51" i="2"/>
  <c r="H50" i="2"/>
  <c r="I50" i="2" s="1"/>
  <c r="G50" i="2"/>
  <c r="I49" i="2"/>
  <c r="H49" i="2"/>
  <c r="G49" i="2"/>
  <c r="I48" i="2"/>
  <c r="H48" i="2"/>
  <c r="G48" i="2"/>
  <c r="I47" i="2"/>
  <c r="H47" i="2"/>
  <c r="G47" i="2"/>
  <c r="H46" i="2"/>
  <c r="I46" i="2" s="1"/>
  <c r="G46" i="2"/>
  <c r="H45" i="2"/>
  <c r="I45" i="2" s="1"/>
  <c r="G45" i="2"/>
  <c r="I44" i="2"/>
  <c r="H44" i="2"/>
  <c r="G44" i="2"/>
  <c r="H43" i="2"/>
  <c r="I43" i="2" s="1"/>
  <c r="G43" i="2"/>
  <c r="I42" i="2"/>
  <c r="H42" i="2"/>
  <c r="G42" i="2"/>
  <c r="H41" i="2"/>
  <c r="I41" i="2" s="1"/>
  <c r="G41" i="2"/>
  <c r="H40" i="2"/>
  <c r="I40" i="2" s="1"/>
  <c r="G40" i="2"/>
  <c r="I39" i="2"/>
  <c r="H39" i="2"/>
  <c r="G39" i="2"/>
  <c r="I38" i="2"/>
  <c r="H38" i="2"/>
  <c r="G38" i="2"/>
  <c r="I37" i="2"/>
  <c r="H37" i="2"/>
  <c r="G37" i="2"/>
  <c r="H36" i="2"/>
  <c r="I36" i="2" s="1"/>
  <c r="G36" i="2"/>
  <c r="H35" i="2"/>
  <c r="I35" i="2" s="1"/>
  <c r="G35" i="2"/>
  <c r="I34" i="2"/>
  <c r="H34" i="2"/>
  <c r="G34" i="2"/>
  <c r="H33" i="2"/>
  <c r="I33" i="2" s="1"/>
  <c r="G33" i="2"/>
  <c r="I32" i="2"/>
  <c r="H32" i="2"/>
  <c r="G32" i="2"/>
  <c r="H31" i="2"/>
  <c r="I31" i="2" s="1"/>
  <c r="G31" i="2"/>
  <c r="H30" i="2"/>
  <c r="I30" i="2" s="1"/>
  <c r="G30" i="2"/>
  <c r="I29" i="2"/>
  <c r="H29" i="2"/>
  <c r="G29" i="2"/>
  <c r="I28" i="2"/>
  <c r="H28" i="2"/>
  <c r="G28" i="2"/>
  <c r="I27" i="2"/>
  <c r="H27" i="2"/>
  <c r="G27" i="2"/>
  <c r="H26" i="2"/>
  <c r="I26" i="2" s="1"/>
  <c r="G26" i="2"/>
  <c r="H25" i="2"/>
  <c r="I25" i="2" s="1"/>
  <c r="G25" i="2"/>
  <c r="I24" i="2"/>
  <c r="H24" i="2"/>
  <c r="G24" i="2"/>
  <c r="H23" i="2"/>
  <c r="I23" i="2" s="1"/>
  <c r="G23" i="2"/>
  <c r="I22" i="2"/>
  <c r="H22" i="2"/>
  <c r="G22" i="2"/>
  <c r="H21" i="2"/>
  <c r="I21" i="2" s="1"/>
  <c r="G21" i="2"/>
  <c r="H20" i="2"/>
  <c r="I20" i="2" s="1"/>
  <c r="G20" i="2"/>
  <c r="I19" i="2"/>
  <c r="H19" i="2"/>
  <c r="G19" i="2"/>
  <c r="I18" i="2"/>
  <c r="H18" i="2"/>
  <c r="G18" i="2"/>
  <c r="I17" i="2"/>
  <c r="H17" i="2"/>
  <c r="G17" i="2"/>
  <c r="H16" i="2"/>
  <c r="I16" i="2" s="1"/>
  <c r="G16" i="2"/>
  <c r="H15" i="2"/>
  <c r="I15" i="2" s="1"/>
  <c r="G15" i="2"/>
  <c r="I14" i="2"/>
  <c r="H14" i="2"/>
  <c r="G14" i="2"/>
  <c r="H13" i="2"/>
  <c r="I13" i="2" s="1"/>
  <c r="G13" i="2"/>
  <c r="I12" i="2"/>
  <c r="H12" i="2"/>
  <c r="G12" i="2"/>
  <c r="H11" i="2"/>
  <c r="I11" i="2" s="1"/>
  <c r="G11" i="2"/>
  <c r="H10" i="2"/>
  <c r="I10" i="2" s="1"/>
  <c r="G10" i="2"/>
  <c r="I9" i="2"/>
  <c r="H9" i="2"/>
  <c r="G9" i="2"/>
  <c r="I8" i="2"/>
  <c r="H8" i="2"/>
  <c r="G8" i="2"/>
  <c r="I7" i="2"/>
  <c r="H7" i="2"/>
  <c r="G7" i="2"/>
  <c r="I6" i="2"/>
  <c r="G6" i="2"/>
  <c r="C37" i="6" l="1"/>
  <c r="C15" i="6"/>
  <c r="C20" i="6"/>
  <c r="C11" i="4"/>
  <c r="C13" i="4" s="1"/>
  <c r="C13" i="6"/>
  <c r="C14" i="6" s="1"/>
  <c r="C26" i="4" l="1"/>
  <c r="C58" i="6" s="1"/>
  <c r="C22" i="4"/>
  <c r="C23" i="4"/>
  <c r="C44" i="6"/>
  <c r="C41" i="6"/>
  <c r="C45" i="6" l="1"/>
  <c r="C59" i="6"/>
  <c r="C60" i="6" s="1"/>
  <c r="C43" i="6"/>
  <c r="C57" i="6"/>
  <c r="C42" i="6"/>
  <c r="C49" i="6"/>
  <c r="C24" i="4"/>
  <c r="C25" i="4" s="1"/>
  <c r="C50" i="6" s="1"/>
  <c r="C52" i="6" l="1"/>
  <c r="C54" i="6" l="1"/>
  <c r="C53" i="6"/>
</calcChain>
</file>

<file path=xl/sharedStrings.xml><?xml version="1.0" encoding="utf-8"?>
<sst xmlns="http://schemas.openxmlformats.org/spreadsheetml/2006/main" count="323" uniqueCount="278">
  <si>
    <t>¿CUÁNTO TE CUESTA DE VERDAD TU COCHE?</t>
  </si>
  <si>
    <t>Plantilla de cálculo · @imbogdanpop</t>
  </si>
  <si>
    <t>Esta plantilla te da DOS números, y son distintos a propósito:</t>
  </si>
  <si>
    <t>1 · COSTE DE USO — lo que te cuesta tener el coche y moverlo. Gasolina, seguro, parking, taller, multas, impuestos. Es el número comparable entre cualquier persona, la pagaras como la pagaras. Con esto basta para la mayoría.</t>
  </si>
  <si>
    <t>2 · COSTE ECONÓMICO TOTAL — lo anterior más los intereses del préstamo y la depreciación. Es lo que realmente te cuesta el coche en términos de patrimonio, aunque no todo salga de tu cuenta cada mes. Es opcional: si lo pagaste al contado y no quieres calcular depreciación, ignora la hoja 4 y quédate con el primer número.</t>
  </si>
  <si>
    <t>CÓMO SE USA</t>
  </si>
  <si>
    <t>1.  Hoja «Repostajes» — mete todos los tickets de gasolina que tengas, ordenados por fecha.</t>
  </si>
  <si>
    <t>2.  Hoja «Otros gastos» — rellena el importe de cada categoría. Ya están puestas.</t>
  </si>
  <si>
    <t>3.  Hoja «Compra y financiación» — OPCIONAL. Solo si lo financiaste o quieres depreciación.</t>
  </si>
  <si>
    <t>4.  Hoja «Resumen» — pon los km de inicio y fin. El resto se calcula solo.</t>
  </si>
  <si>
    <t>SI AÚN NO TIENES EL COCHE</t>
  </si>
  <si>
    <t>Úsala al revés. En la hoja «Referencias» tienes rangos orientativos por tipo de coche. Coge los de la categoría que te interese, mete tus kilómetros al año, y ya tienes una estimación antes de firmar nada. No hace falta rellenar repostajes: en «Otros gastos» hay una fila de combustible estimado para eso.</t>
  </si>
  <si>
    <t>LEYENDA</t>
  </si>
  <si>
    <t xml:space="preserve">   Fondo amarillo y texto azul = lo rellenas tú</t>
  </si>
  <si>
    <t xml:space="preserve">   Texto negro = calculado, no lo toques</t>
  </si>
  <si>
    <t xml:space="preserve">   Fondo verde = resultado</t>
  </si>
  <si>
    <t>EL AVISO IMPORTANTE: LOS TICKETS QUE FALTAN</t>
  </si>
  <si>
    <t>Casi nadie conserva el 100 % de los tickets de gasolina de un año, y cada uno que falta te baja el total y te hace creer que tu coche es más barato de lo que es.
Por eso la hoja «Resumen» te deja comparar tu consumo calculado con el que marca el ordenador de a bordo. Si el ordenador marca bastante más, lo más probable no es que el coche mienta: es que te faltan tickets. Ahí mismo puedes corregirlo, o quedarte con la media de los dos, que es lo más honesto cuando no sabes cuál acierta.</t>
  </si>
  <si>
    <t>Los valores de «Referencias» son estimaciones de mercado español para orientarte, no precios reales de nadie. Tus números serán distintos, y de eso va esto.</t>
  </si>
  <si>
    <t>REPOSTAJES</t>
  </si>
  <si>
    <t>Un ticket por fila, ORDENADOS POR FECHA. Obligatorio solo litros e importe. Si además apuntas los km del odómetro, te calcula el consumo real de cada depósito.</t>
  </si>
  <si>
    <t>Nº</t>
  </si>
  <si>
    <t>Fecha</t>
  </si>
  <si>
    <t>Km odómetro</t>
  </si>
  <si>
    <t>Litros</t>
  </si>
  <si>
    <t>Importe (€)</t>
  </si>
  <si>
    <t>€/litro</t>
  </si>
  <si>
    <t>Km recorridos</t>
  </si>
  <si>
    <t>l/100 km</t>
  </si>
  <si>
    <t>Estación</t>
  </si>
  <si>
    <t>Notas</t>
  </si>
  <si>
    <t>ej.</t>
  </si>
  <si>
    <t>25/07/2026</t>
  </si>
  <si>
    <t>Nombre de la gasolinera</t>
  </si>
  <si>
    <t>Cómo lo pagaste</t>
  </si>
  <si>
    <t>↑ Fila de ejemplo. No entra en los totales, puedes dejarla.</t>
  </si>
  <si>
    <t>TOTALES</t>
  </si>
  <si>
    <t>El consumo por fila solo es fiable si llenas siempre hasta el corte del surtidor. Un ticket que falte infla la fila siguiente.</t>
  </si>
  <si>
    <t>OTROS GASTOS DEL AÑO</t>
  </si>
  <si>
    <t>Las categorías ya están puestas. Rellena el importe de las que te apliquen y deja en blanco las que no. Abajo tienes filas libres para añadir lo que falte.</t>
  </si>
  <si>
    <t>Categoría</t>
  </si>
  <si>
    <t>Concepto</t>
  </si>
  <si>
    <t>Fiabilidad</t>
  </si>
  <si>
    <t>Notas y pistas</t>
  </si>
  <si>
    <t>Combustible estimado</t>
  </si>
  <si>
    <t>Solo si NO rellenas la hoja de repostajes</t>
  </si>
  <si>
    <t>Estimado</t>
  </si>
  <si>
    <t>km al año × consumo ÷ 100 × precio del litro. Si usas los tickets, deja esto vacío.</t>
  </si>
  <si>
    <t>Mantenimiento</t>
  </si>
  <si>
    <t>Cambio de aceite y filtro</t>
  </si>
  <si>
    <t>Factura</t>
  </si>
  <si>
    <t>¿Pagaste mano de obra o te lo hiciste tú? Anótalo: cambia mucho el total.</t>
  </si>
  <si>
    <t>Filtros de aire y habitáculo, bujías</t>
  </si>
  <si>
    <t>Suele tocar cada 2 años o 30.000 km.</t>
  </si>
  <si>
    <t>Neumáticos y frenos</t>
  </si>
  <si>
    <t>Juego de neumáticos</t>
  </si>
  <si>
    <t>Mira si tu coche lleva medidas distintas delante y detrás: si es así, no puedes rotarlos.</t>
  </si>
  <si>
    <t>Equilibrado y alineación</t>
  </si>
  <si>
    <t>Esto no te lo puedes hacer en casa.</t>
  </si>
  <si>
    <t>Discos y pastillas</t>
  </si>
  <si>
    <t>En híbridos y eléctricos duran bastante más.</t>
  </si>
  <si>
    <t>Reparaciones</t>
  </si>
  <si>
    <t>Averías, chapa, golpes</t>
  </si>
  <si>
    <t>Incluye la franquicia que pagaste si diste parte.</t>
  </si>
  <si>
    <t>Seguro</t>
  </si>
  <si>
    <t>Prima anual</t>
  </si>
  <si>
    <t>Recibo</t>
  </si>
  <si>
    <t>Si pagas mensual, ojo: la primera cuota suele ir prorrateada, no vale multiplicar por 12.</t>
  </si>
  <si>
    <t>Impuesto circulación</t>
  </si>
  <si>
    <t>IVTM de tu ayuntamiento</t>
  </si>
  <si>
    <t>Está en el recibo domiciliado. Varía mucho por municipio.</t>
  </si>
  <si>
    <t>ITV</t>
  </si>
  <si>
    <t>Inspección técnica</t>
  </si>
  <si>
    <t>Ticket</t>
  </si>
  <si>
    <t>Cada 2 años hasta los 10, luego cada año.</t>
  </si>
  <si>
    <t>Parking fijo</t>
  </si>
  <si>
    <t>Plaza de alquiler o garaje</t>
  </si>
  <si>
    <t>Contrato</t>
  </si>
  <si>
    <t>Cuenta las mensualidades REALES, no 12 por defecto. La fianza no es coste, es depósito.</t>
  </si>
  <si>
    <t>Parking ocasional</t>
  </si>
  <si>
    <t>Piensa una semana normal y multiplica.</t>
  </si>
  <si>
    <t>Peajes</t>
  </si>
  <si>
    <t>Peajes del año</t>
  </si>
  <si>
    <t>Multas</t>
  </si>
  <si>
    <t>Multas del año</t>
  </si>
  <si>
    <t>Sí, hay que ponerlas. Duele, y por eso funciona.</t>
  </si>
  <si>
    <t>Lavado y detailing</t>
  </si>
  <si>
    <t>€ por lavado × número de lavados.</t>
  </si>
  <si>
    <t>Productos: ceras, champús, microfibras</t>
  </si>
  <si>
    <t>Mejoras y estética</t>
  </si>
  <si>
    <t>Accesorios, piezas, mejoras</t>
  </si>
  <si>
    <t>Lo que le pones porque quieres, no porque lo necesite.</t>
  </si>
  <si>
    <t>Otros</t>
  </si>
  <si>
    <t>Lo que no encaje arriba</t>
  </si>
  <si>
    <t>TOTAL OTROS GASTOS</t>
  </si>
  <si>
    <t>En las filas libres elige categoría en el desplegable.</t>
  </si>
  <si>
    <t>COMPRA, PRÉSTAMO Y DEPRECIACIÓN</t>
  </si>
  <si>
    <t>HOJA OPCIONAL. Si pagaste al contado y no quieres calcular depreciación, sáltatela entera.</t>
  </si>
  <si>
    <t>EL PRÉSTAMO</t>
  </si>
  <si>
    <t>Precio de compra del coche</t>
  </si>
  <si>
    <t>Lo que pagaste por él.</t>
  </si>
  <si>
    <t>Entrada que pusiste de tu bolsillo</t>
  </si>
  <si>
    <t>Deja 0 si lo financiaste entero.</t>
  </si>
  <si>
    <t>Importe financiado</t>
  </si>
  <si>
    <t>Precio menos entrada.</t>
  </si>
  <si>
    <t>TIN anual</t>
  </si>
  <si>
    <t>El tipo de interés nominal del contrato. Ejemplo: 5,90%</t>
  </si>
  <si>
    <t>Plazo total del préstamo (meses)</t>
  </si>
  <si>
    <t>Cuota mensual teórica</t>
  </si>
  <si>
    <t>Calculada. Si tu recibo real es otro, escríbelo en la fila de abajo.</t>
  </si>
  <si>
    <t>Cuota real que pagas (opcional)</t>
  </si>
  <si>
    <t>Si la dejas vacía se usa la teórica de arriba.</t>
  </si>
  <si>
    <t>CUOTA QUE SE USA</t>
  </si>
  <si>
    <t>EL PERIODO QUE ESTÁS ANALIZANDO</t>
  </si>
  <si>
    <t>Nº de cuotas ya pagadas antes de empezar el periodo</t>
  </si>
  <si>
    <t>Si compraste el coche justo al empezar, pon 0. Si llevabas 2 años pagando, pon 24.</t>
  </si>
  <si>
    <t>Cuotas pagadas durante el periodo</t>
  </si>
  <si>
    <t>Normalmente 12.</t>
  </si>
  <si>
    <t>Cuotas totales pagadas al terminar</t>
  </si>
  <si>
    <t>QUÉ PARTE DE LA CUOTA ES COSTE DE VERDAD</t>
  </si>
  <si>
    <t>Amortizar capital no es un gasto: conviertes deuda en propiedad.</t>
  </si>
  <si>
    <t>Lo que sí es coste son los intereses.</t>
  </si>
  <si>
    <t>Saldo pendiente al empezar el periodo</t>
  </si>
  <si>
    <t>Saldo pendiente al terminar el periodo</t>
  </si>
  <si>
    <t>Capital amortizado en el periodo</t>
  </si>
  <si>
    <t>Esto NO es gasto: es ahorro forzoso.</t>
  </si>
  <si>
    <t>INTERESES DEL PERIODO</t>
  </si>
  <si>
    <t>← esto SÍ es coste. Es lo que va al total económico.</t>
  </si>
  <si>
    <t>Cuotas pagadas en el periodo (salida de caja)</t>
  </si>
  <si>
    <t>Lo que salió de tu cuenta, capital incluido.</t>
  </si>
  <si>
    <t>DEPRECIACIÓN</t>
  </si>
  <si>
    <t>Busca anuncios de tu mismo modelo, año y kilómetros parecidos.</t>
  </si>
  <si>
    <t>Coches.net, Wallapop, Autoscout. Mira 5 o 6 y haz media.</t>
  </si>
  <si>
    <t>Valor de mercado al empezar el periodo</t>
  </si>
  <si>
    <t>Si lo compraste ese día, el precio que pagaste.</t>
  </si>
  <si>
    <t>Valor de mercado al terminar el periodo</t>
  </si>
  <si>
    <t>Lo que te darían hoy por él.</t>
  </si>
  <si>
    <t>DEPRECIACIÓN DEL PERIODO</t>
  </si>
  <si>
    <t>← coste real aunque no salga de tu cuenta.</t>
  </si>
  <si>
    <t>% que ha perdido en el periodo</t>
  </si>
  <si>
    <t>POR QUÉ NO METEMOS LA CUOTA ENTERA EN EL TOTAL</t>
  </si>
  <si>
    <t>· Si sumaras la cuota completa Y la depreciación estarías contando dos veces lo mismo:</t>
  </si>
  <si>
    <t>· la cuota devuelve capital, y ese capital ya está reflejado en el valor del coche.</t>
  </si>
  <si>
    <t>· Por eso el coste económico usa solo INTERESES + DEPRECIACIÓN.</t>
  </si>
  <si>
    <t>· La salida de caja (cuotas enteras) la tienes aparte en el Resumen, que también es útil saberla.</t>
  </si>
  <si>
    <t>VALORES ORIENTATIVOS POR TIPO DE COCHE</t>
  </si>
  <si>
    <t>Estimaciones de mercado español 2026 para quien todavía no tiene el coche o no encuentra alguna factura. NO son precios reales de nadie: son rangos para poner un número razonable donde no tengas dato.</t>
  </si>
  <si>
    <t>Tipo de coche</t>
  </si>
  <si>
    <t>Ejemplos</t>
  </si>
  <si>
    <t>Consumo
(l/100 o kWh)</t>
  </si>
  <si>
    <t>Seguro TR
con franquicia (€/año)</t>
  </si>
  <si>
    <t>Neumático
(€/ud)</t>
  </si>
  <si>
    <t>Juego + montaje
(€)</t>
  </si>
  <si>
    <t>Revisión
anual (€)</t>
  </si>
  <si>
    <t>IVTM
(€/año)</t>
  </si>
  <si>
    <t>Deprec. anual
aprox.</t>
  </si>
  <si>
    <t>Utilitario híbrido</t>
  </si>
  <si>
    <t>Toyota Yaris, Corolla</t>
  </si>
  <si>
    <t>4,5 – 5,5</t>
  </si>
  <si>
    <t>350 – 550</t>
  </si>
  <si>
    <t>70 – 100</t>
  </si>
  <si>
    <t>350 – 500</t>
  </si>
  <si>
    <t>150 – 250</t>
  </si>
  <si>
    <t>40 – 70</t>
  </si>
  <si>
    <t>8 – 12 %</t>
  </si>
  <si>
    <t>Utilitario gasolina</t>
  </si>
  <si>
    <t>Dacia Sandero, Seat Ibiza</t>
  </si>
  <si>
    <t>6,5 – 7,5</t>
  </si>
  <si>
    <t>300 – 500</t>
  </si>
  <si>
    <t>60 – 90</t>
  </si>
  <si>
    <t>300 – 450</t>
  </si>
  <si>
    <t>10 – 15 %</t>
  </si>
  <si>
    <t>Compacto diésel</t>
  </si>
  <si>
    <t>VW Golf, Seat León</t>
  </si>
  <si>
    <t>5,5 – 6,5</t>
  </si>
  <si>
    <t>400 – 600</t>
  </si>
  <si>
    <t>90 – 120</t>
  </si>
  <si>
    <t>450 – 600</t>
  </si>
  <si>
    <t>200 – 300</t>
  </si>
  <si>
    <t>Berlina media premium</t>
  </si>
  <si>
    <t>Mercedes Clase C, BMW Serie 3</t>
  </si>
  <si>
    <t>8,5 – 11</t>
  </si>
  <si>
    <t>600 – 950</t>
  </si>
  <si>
    <t>150 – 200</t>
  </si>
  <si>
    <t>750 – 1.000</t>
  </si>
  <si>
    <t>90 – 140</t>
  </si>
  <si>
    <t>10 – 18 %</t>
  </si>
  <si>
    <t>SUV premium</t>
  </si>
  <si>
    <t>BMW X3, Mercedes GLC</t>
  </si>
  <si>
    <t>9,5 – 12</t>
  </si>
  <si>
    <t>700 – 1.100</t>
  </si>
  <si>
    <t>170 – 220</t>
  </si>
  <si>
    <t>850 – 1.100</t>
  </si>
  <si>
    <t>110 – 160</t>
  </si>
  <si>
    <t>Altas prestaciones</t>
  </si>
  <si>
    <t>Mercedes C63, BMW M3</t>
  </si>
  <si>
    <t>13 – 16</t>
  </si>
  <si>
    <t>1.200 – 2.200</t>
  </si>
  <si>
    <t>210 – 270</t>
  </si>
  <si>
    <t>1.000 – 1.400</t>
  </si>
  <si>
    <t>500 – 800</t>
  </si>
  <si>
    <t>130 – 190</t>
  </si>
  <si>
    <t>8 – 15 %</t>
  </si>
  <si>
    <t>Eléctrico</t>
  </si>
  <si>
    <t>Tesla Model 3, VW ID.3</t>
  </si>
  <si>
    <t>16 – 19 kWh</t>
  </si>
  <si>
    <t>100 – 140</t>
  </si>
  <si>
    <t>500 – 700</t>
  </si>
  <si>
    <t>100 – 200</t>
  </si>
  <si>
    <t>0 – 50</t>
  </si>
  <si>
    <t>15 – 25 %</t>
  </si>
  <si>
    <t>NOTAS</t>
  </si>
  <si>
    <t>· El seguro depende muchísimo de tu edad, tu historial y dónde aparcas. Con menos de 30 años, coge la parte alta del rango.</t>
  </si>
  <si>
    <t>· La depreciación es un porcentaje sobre el valor del coche, y es mucho más fuerte en los primeros años que a partir de los 8-10.</t>
  </si>
  <si>
    <t>· Un eléctrico ahorra en energía e IVTM, pero los neumáticos duran menos por el peso y el par.</t>
  </si>
  <si>
    <t>· Híbridos y eléctricos gastan mucho menos en frenos: la frenada regenerativa alarga discos y pastillas.</t>
  </si>
  <si>
    <t>· Si tu coche lleva medidas distintas delante y detrás, no puedes rotar los neumáticos y duran menos.</t>
  </si>
  <si>
    <t>· El parking no está en la tabla porque no depende del coche sino de tu ciudad. En una capital, entre 80 y 200 €/mes.</t>
  </si>
  <si>
    <t>· Precio de referencia 2026: gasolina 95 ≈ 1,45 €/L · diésel ≈ 1,40 €/L · luz doméstica ≈ 0,15 €/kWh.</t>
  </si>
  <si>
    <t>RESUMEN</t>
  </si>
  <si>
    <t>Rellena solo las casillas amarillas. Todo lo demás se calcula.</t>
  </si>
  <si>
    <t>KILÓMETROS Y PERIODO</t>
  </si>
  <si>
    <t>Km al empezar el periodo</t>
  </si>
  <si>
    <t>Los que marcaba el día que lo compraste, o el 1 de enero.</t>
  </si>
  <si>
    <t>Km al terminar el periodo</t>
  </si>
  <si>
    <t>Los que marca hoy.</t>
  </si>
  <si>
    <t>Meses del periodo</t>
  </si>
  <si>
    <t>KILÓMETROS RECORRIDOS</t>
  </si>
  <si>
    <t>COMBUSTIBLE</t>
  </si>
  <si>
    <t>Litros de los tickets</t>
  </si>
  <si>
    <t>Suma de la hoja de repostajes.</t>
  </si>
  <si>
    <t>Gasto de los tickets</t>
  </si>
  <si>
    <t>Precio medio pagado</t>
  </si>
  <si>
    <t>Ponderado por litros.</t>
  </si>
  <si>
    <t>Consumo según tus tickets</t>
  </si>
  <si>
    <t>Litros totales entre km totales.</t>
  </si>
  <si>
    <t>Consumo que marca tu ordenador de a bordo</t>
  </si>
  <si>
    <t>Ponlo a cero al empezar y no lo toques. Si no lo sabes, déjalo vacío.</t>
  </si>
  <si>
    <t>Diferencia</t>
  </si>
  <si>
    <t>Si el ordenador marca bastante más, lo normal es que te falten tickets.</t>
  </si>
  <si>
    <t>Qué cifra quieres usar</t>
  </si>
  <si>
    <t>TICKETS</t>
  </si>
  <si>
    <t>Escribe: TICKETS, ORDENADOR o MEDIA</t>
  </si>
  <si>
    <t>Gasto según el ordenador</t>
  </si>
  <si>
    <t>GASTO DE COMBUSTIBLE QUE SE USA</t>
  </si>
  <si>
    <t>Cambia la casilla de arriba para ver las tres versiones.</t>
  </si>
  <si>
    <t>GASTOS POR CATEGORÍA</t>
  </si>
  <si>
    <t>Combustible estimado (si no usas tickets)</t>
  </si>
  <si>
    <t>1 · COSTE DE USO</t>
  </si>
  <si>
    <t>Lo que cuesta tener el coche y moverlo. Sin compra ni depreciación.</t>
  </si>
  <si>
    <t>COSTE DE USO DEL PERIODO</t>
  </si>
  <si>
    <t>Al mes</t>
  </si>
  <si>
    <t>POR KILÓMETRO</t>
  </si>
  <si>
    <t>← el dato con el que comparar</t>
  </si>
  <si>
    <t>Solo combustible, por km</t>
  </si>
  <si>
    <t>Por km sin parking fijo</t>
  </si>
  <si>
    <t>Comparable si no pagas plaza en ciudad.</t>
  </si>
  <si>
    <t>2 · COSTE ECONÓMICO TOTAL   (opcional)</t>
  </si>
  <si>
    <t>Solo si has rellenado la hoja «Compra y financiación».</t>
  </si>
  <si>
    <t>Coste de uso</t>
  </si>
  <si>
    <t>+ Intereses del préstamo</t>
  </si>
  <si>
    <t>Solo intereses, no la cuota entera.</t>
  </si>
  <si>
    <t>+ Depreciación</t>
  </si>
  <si>
    <t>Lo que ha perdido de valor.</t>
  </si>
  <si>
    <t>COSTE ECONÓMICO TOTAL</t>
  </si>
  <si>
    <t>3 · SALIDA DE CAJA   (lo que sale de tu cuenta)</t>
  </si>
  <si>
    <t>+ Cuotas del préstamo</t>
  </si>
  <si>
    <t>Cuota entera, capital incluido.</t>
  </si>
  <si>
    <t>SALIDA DE CAJA DEL PERIODO</t>
  </si>
  <si>
    <t>No sumes esto con la depreciación: contarías dos veces.</t>
  </si>
  <si>
    <t>LO QUE ESTO NO INCLUYE</t>
  </si>
  <si>
    <t>· La mano de obra que te ahorras si te haces las cosas tú. Si las pagas, tu número sube.</t>
  </si>
  <si>
    <t>· Cualquier factura que no encuentres. Todo lo que falte juega a favor del coche, nunca en contra.</t>
  </si>
  <si>
    <t>· El tiempo. Buscar aparcamiento, ir al taller y lavarlo también cuesta, aunque no en euros.</t>
  </si>
  <si>
    <t>Plantilla de @imbogdanpop · Úsala, cópiala, pásasela a quien quieras.</t>
  </si>
  <si>
    <t>Zona azul, parkings sueltos</t>
  </si>
  <si>
    <t>Lavados (professionales, túnel, boxes o en casa)</t>
  </si>
  <si>
    <t>96 meses = 8 años.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</si>
</sst>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"/>
    <numFmt numFmtId="165" formatCode="0.000&quot; €/L&quot;"/>
    <numFmt numFmtId="166" formatCode="#,##0.00&quot; L&quot;"/>
    <numFmt numFmtId="167" formatCode="#,##0.00&quot; €&quot;"/>
    <numFmt numFmtId="168" formatCode="#,##0&quot; km&quot;"/>
    <numFmt numFmtId="169" formatCode="0.0%"/>
    <numFmt numFmtId="170" formatCode="0.000&quot; €/km&quot;"/>
  </numFmts>
  <fonts count="8" x14ac:knownFonts="1">
    <font>
      <sz val="11"/>
      <color theme="1"/>
      <name val="Calibri"/>
      <family val="2"/>
      <charset val="1"/>
    </font>
    <font>
      <b/>
      <sz val="16"/>
      <color rgb="FF1A1A1A"/>
      <name val="Arial"/>
      <family val="2"/>
    </font>
    <font>
      <i/>
      <sz val="9"/>
      <color rgb="FF80808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11"/>
      <color rgb="FF006100"/>
      <name val="Arial"/>
      <family val="2"/>
    </font>
    <font>
      <b/>
      <sz val="11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C6E0B4"/>
        <bgColor rgb="FFD9E1F2"/>
      </patternFill>
    </fill>
    <fill>
      <patternFill patternType="solid">
        <fgColor rgb="FF404040"/>
        <bgColor rgb="FF333399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2" borderId="1" xfId="0" applyNumberFormat="1" applyFont="1" applyFill="1" applyBorder="1"/>
    <xf numFmtId="3" fontId="5" fillId="2" borderId="1" xfId="0" applyNumberFormat="1" applyFont="1" applyFill="1" applyBorder="1"/>
    <xf numFmtId="4" fontId="5" fillId="2" borderId="1" xfId="0" applyNumberFormat="1" applyFont="1" applyFill="1" applyBorder="1"/>
    <xf numFmtId="165" fontId="4" fillId="0" borderId="1" xfId="0" applyNumberFormat="1" applyFont="1" applyBorder="1"/>
    <xf numFmtId="3" fontId="4" fillId="0" borderId="1" xfId="0" applyNumberFormat="1" applyFont="1" applyBorder="1"/>
    <xf numFmtId="4" fontId="4" fillId="0" borderId="1" xfId="0" applyNumberFormat="1" applyFont="1" applyBorder="1"/>
    <xf numFmtId="0" fontId="5" fillId="2" borderId="1" xfId="0" applyFont="1" applyFill="1" applyBorder="1"/>
    <xf numFmtId="0" fontId="2" fillId="5" borderId="0" xfId="0" applyFont="1" applyFill="1"/>
    <xf numFmtId="3" fontId="2" fillId="5" borderId="0" xfId="0" applyNumberFormat="1" applyFont="1" applyFill="1"/>
    <xf numFmtId="4" fontId="2" fillId="5" borderId="0" xfId="0" applyNumberFormat="1" applyFont="1" applyFill="1"/>
    <xf numFmtId="0" fontId="0" fillId="5" borderId="0" xfId="0" applyFill="1"/>
    <xf numFmtId="0" fontId="3" fillId="6" borderId="1" xfId="0" applyFont="1" applyFill="1" applyBorder="1"/>
    <xf numFmtId="0" fontId="0" fillId="6" borderId="1" xfId="0" applyFill="1" applyBorder="1"/>
    <xf numFmtId="166" fontId="3" fillId="6" borderId="1" xfId="0" applyNumberFormat="1" applyFont="1" applyFill="1" applyBorder="1"/>
    <xf numFmtId="167" fontId="3" fillId="6" borderId="1" xfId="0" applyNumberFormat="1" applyFont="1" applyFill="1" applyBorder="1"/>
    <xf numFmtId="165" fontId="3" fillId="6" borderId="1" xfId="0" applyNumberFormat="1" applyFont="1" applyFill="1" applyBorder="1"/>
    <xf numFmtId="0" fontId="3" fillId="0" borderId="1" xfId="0" applyFont="1" applyBorder="1"/>
    <xf numFmtId="0" fontId="2" fillId="0" borderId="1" xfId="0" applyFont="1" applyBorder="1"/>
    <xf numFmtId="167" fontId="5" fillId="2" borderId="1" xfId="0" applyNumberFormat="1" applyFont="1" applyFill="1" applyBorder="1"/>
    <xf numFmtId="0" fontId="2" fillId="0" borderId="1" xfId="0" applyFont="1" applyBorder="1" applyAlignment="1">
      <alignment vertical="center" wrapText="1"/>
    </xf>
    <xf numFmtId="0" fontId="7" fillId="4" borderId="0" xfId="0" applyFont="1" applyFill="1"/>
    <xf numFmtId="0" fontId="0" fillId="4" borderId="0" xfId="0" applyFill="1"/>
    <xf numFmtId="0" fontId="4" fillId="0" borderId="0" xfId="0" applyFont="1"/>
    <xf numFmtId="0" fontId="2" fillId="0" borderId="0" xfId="0" applyFont="1" applyAlignment="1">
      <alignment vertical="center" wrapText="1"/>
    </xf>
    <xf numFmtId="167" fontId="4" fillId="0" borderId="1" xfId="0" applyNumberFormat="1" applyFont="1" applyBorder="1"/>
    <xf numFmtId="10" fontId="5" fillId="2" borderId="1" xfId="0" applyNumberFormat="1" applyFont="1" applyFill="1" applyBorder="1"/>
    <xf numFmtId="0" fontId="3" fillId="0" borderId="0" xfId="0" applyFont="1"/>
    <xf numFmtId="167" fontId="3" fillId="0" borderId="1" xfId="0" applyNumberFormat="1" applyFont="1" applyBorder="1"/>
    <xf numFmtId="10" fontId="4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168" fontId="3" fillId="0" borderId="1" xfId="0" applyNumberFormat="1" applyFont="1" applyBorder="1"/>
    <xf numFmtId="166" fontId="4" fillId="0" borderId="1" xfId="0" applyNumberFormat="1" applyFont="1" applyBorder="1"/>
    <xf numFmtId="169" fontId="4" fillId="0" borderId="1" xfId="0" applyNumberFormat="1" applyFont="1" applyBorder="1"/>
    <xf numFmtId="167" fontId="6" fillId="3" borderId="1" xfId="0" applyNumberFormat="1" applyFont="1" applyFill="1" applyBorder="1"/>
    <xf numFmtId="170" fontId="6" fillId="3" borderId="1" xfId="0" applyNumberFormat="1" applyFont="1" applyFill="1" applyBorder="1"/>
    <xf numFmtId="170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8"/>
  <sheetViews>
    <sheetView showGridLines="0" zoomScale="125" zoomScaleNormal="100" workbookViewId="0"/>
  </sheetViews>
  <sheetFormatPr baseColWidth="10" defaultColWidth="8.6640625" defaultRowHeight="15" x14ac:dyDescent="0.2"/>
  <cols>
    <col min="1" max="1" width="3" customWidth="1"/>
    <col min="2" max="2" width="92" customWidth="1"/>
  </cols>
  <sheetData>
    <row r="2" spans="2:2" ht="24" customHeight="1" x14ac:dyDescent="0.2">
      <c r="B2" s="2" t="s">
        <v>0</v>
      </c>
    </row>
    <row r="3" spans="2:2" x14ac:dyDescent="0.2">
      <c r="B3" s="3" t="s">
        <v>1</v>
      </c>
    </row>
    <row r="5" spans="2:2" x14ac:dyDescent="0.2">
      <c r="B5" s="4" t="s">
        <v>2</v>
      </c>
    </row>
    <row r="7" spans="2:2" ht="43.5" customHeight="1" x14ac:dyDescent="0.2">
      <c r="B7" s="5" t="s">
        <v>3</v>
      </c>
    </row>
    <row r="9" spans="2:2" ht="57.75" customHeight="1" x14ac:dyDescent="0.2">
      <c r="B9" s="5" t="s">
        <v>4</v>
      </c>
    </row>
    <row r="11" spans="2:2" x14ac:dyDescent="0.2">
      <c r="B11" s="4" t="s">
        <v>5</v>
      </c>
    </row>
    <row r="12" spans="2:2" x14ac:dyDescent="0.2">
      <c r="B12" s="5" t="s">
        <v>6</v>
      </c>
    </row>
    <row r="13" spans="2:2" x14ac:dyDescent="0.2">
      <c r="B13" s="5" t="s">
        <v>7</v>
      </c>
    </row>
    <row r="14" spans="2:2" x14ac:dyDescent="0.2">
      <c r="B14" s="5" t="s">
        <v>8</v>
      </c>
    </row>
    <row r="15" spans="2:2" x14ac:dyDescent="0.2">
      <c r="B15" s="5" t="s">
        <v>9</v>
      </c>
    </row>
    <row r="17" spans="2:2" x14ac:dyDescent="0.2">
      <c r="B17" s="4" t="s">
        <v>10</v>
      </c>
    </row>
    <row r="18" spans="2:2" ht="43.5" customHeight="1" x14ac:dyDescent="0.2">
      <c r="B18" s="5" t="s">
        <v>11</v>
      </c>
    </row>
    <row r="20" spans="2:2" x14ac:dyDescent="0.2">
      <c r="B20" s="4" t="s">
        <v>12</v>
      </c>
    </row>
    <row r="21" spans="2:2" x14ac:dyDescent="0.2">
      <c r="B21" s="6" t="s">
        <v>13</v>
      </c>
    </row>
    <row r="22" spans="2:2" x14ac:dyDescent="0.2">
      <c r="B22" s="7" t="s">
        <v>14</v>
      </c>
    </row>
    <row r="23" spans="2:2" x14ac:dyDescent="0.2">
      <c r="B23" s="8" t="s">
        <v>15</v>
      </c>
    </row>
    <row r="25" spans="2:2" x14ac:dyDescent="0.2">
      <c r="B25" s="4" t="s">
        <v>16</v>
      </c>
    </row>
    <row r="26" spans="2:2" ht="87.75" customHeight="1" x14ac:dyDescent="0.2">
      <c r="B26" s="5" t="s">
        <v>17</v>
      </c>
    </row>
    <row r="28" spans="2:2" ht="30" customHeight="1" x14ac:dyDescent="0.2">
      <c r="B28" s="3" t="s">
        <v>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31"/>
  <sheetViews>
    <sheetView showGridLines="0" zoomScaleNormal="100" workbookViewId="0">
      <selection activeCell="F120" sqref="F120"/>
    </sheetView>
  </sheetViews>
  <sheetFormatPr baseColWidth="10" defaultColWidth="8.6640625" defaultRowHeight="15" x14ac:dyDescent="0.2"/>
  <cols>
    <col min="2" max="2" width="6" customWidth="1"/>
    <col min="3" max="3" width="13" customWidth="1"/>
    <col min="4" max="4" width="14" customWidth="1"/>
    <col min="5" max="5" width="10" customWidth="1"/>
    <col min="6" max="6" width="13" customWidth="1"/>
    <col min="7" max="7" width="12" customWidth="1"/>
    <col min="8" max="8" width="14" customWidth="1"/>
    <col min="9" max="9" width="11" customWidth="1"/>
    <col min="10" max="10" width="26" customWidth="1"/>
    <col min="11" max="11" width="24" customWidth="1"/>
  </cols>
  <sheetData>
    <row r="2" spans="2:11" ht="20" x14ac:dyDescent="0.2">
      <c r="B2" s="9" t="s">
        <v>19</v>
      </c>
    </row>
    <row r="3" spans="2:11" x14ac:dyDescent="0.2">
      <c r="B3" s="10" t="s">
        <v>20</v>
      </c>
    </row>
    <row r="5" spans="2:11" ht="27.75" customHeight="1" x14ac:dyDescent="0.2"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</row>
    <row r="6" spans="2:11" x14ac:dyDescent="0.2">
      <c r="B6" s="12">
        <v>1</v>
      </c>
      <c r="C6" s="13"/>
      <c r="D6" s="14"/>
      <c r="E6" s="15"/>
      <c r="F6" s="15"/>
      <c r="G6" s="16" t="str">
        <f t="shared" ref="G6:G37" si="0">IFERROR(F6/E6,"")</f>
        <v/>
      </c>
      <c r="H6" s="17"/>
      <c r="I6" s="18" t="str">
        <f t="shared" ref="I6:I37" si="1">IFERROR(IF(H6&gt;0,E6/H6*100,""),"")</f>
        <v/>
      </c>
      <c r="J6" s="19"/>
      <c r="K6" s="19"/>
    </row>
    <row r="7" spans="2:11" x14ac:dyDescent="0.2">
      <c r="B7" s="12">
        <v>2</v>
      </c>
      <c r="C7" s="13"/>
      <c r="D7" s="14"/>
      <c r="E7" s="15"/>
      <c r="F7" s="15"/>
      <c r="G7" s="16" t="str">
        <f t="shared" si="0"/>
        <v/>
      </c>
      <c r="H7" s="17" t="str">
        <f t="shared" ref="H7:H38" si="2">IFERROR(IF(AND(D7&gt;0,D6&gt;0),D7-D6,""),"")</f>
        <v/>
      </c>
      <c r="I7" s="18" t="str">
        <f t="shared" si="1"/>
        <v/>
      </c>
      <c r="J7" s="19"/>
      <c r="K7" s="19"/>
    </row>
    <row r="8" spans="2:11" x14ac:dyDescent="0.2">
      <c r="B8" s="12">
        <v>3</v>
      </c>
      <c r="C8" s="13"/>
      <c r="D8" s="14"/>
      <c r="E8" s="15"/>
      <c r="F8" s="15"/>
      <c r="G8" s="16" t="str">
        <f t="shared" si="0"/>
        <v/>
      </c>
      <c r="H8" s="17" t="str">
        <f t="shared" si="2"/>
        <v/>
      </c>
      <c r="I8" s="18" t="str">
        <f t="shared" si="1"/>
        <v/>
      </c>
      <c r="J8" s="19"/>
      <c r="K8" s="19"/>
    </row>
    <row r="9" spans="2:11" x14ac:dyDescent="0.2">
      <c r="B9" s="12">
        <v>4</v>
      </c>
      <c r="C9" s="13"/>
      <c r="D9" s="14"/>
      <c r="E9" s="15"/>
      <c r="F9" s="15"/>
      <c r="G9" s="16" t="str">
        <f t="shared" si="0"/>
        <v/>
      </c>
      <c r="H9" s="17" t="str">
        <f t="shared" si="2"/>
        <v/>
      </c>
      <c r="I9" s="18" t="str">
        <f t="shared" si="1"/>
        <v/>
      </c>
      <c r="J9" s="19"/>
      <c r="K9" s="19"/>
    </row>
    <row r="10" spans="2:11" x14ac:dyDescent="0.2">
      <c r="B10" s="12">
        <v>5</v>
      </c>
      <c r="C10" s="13"/>
      <c r="D10" s="14"/>
      <c r="E10" s="15"/>
      <c r="F10" s="15"/>
      <c r="G10" s="16" t="str">
        <f t="shared" si="0"/>
        <v/>
      </c>
      <c r="H10" s="17" t="str">
        <f t="shared" si="2"/>
        <v/>
      </c>
      <c r="I10" s="18" t="str">
        <f t="shared" si="1"/>
        <v/>
      </c>
      <c r="J10" s="19"/>
      <c r="K10" s="19"/>
    </row>
    <row r="11" spans="2:11" x14ac:dyDescent="0.2">
      <c r="B11" s="12">
        <v>6</v>
      </c>
      <c r="C11" s="13"/>
      <c r="D11" s="14"/>
      <c r="E11" s="15"/>
      <c r="F11" s="15"/>
      <c r="G11" s="16" t="str">
        <f t="shared" si="0"/>
        <v/>
      </c>
      <c r="H11" s="17" t="str">
        <f t="shared" si="2"/>
        <v/>
      </c>
      <c r="I11" s="18" t="str">
        <f t="shared" si="1"/>
        <v/>
      </c>
      <c r="J11" s="19"/>
      <c r="K11" s="19"/>
    </row>
    <row r="12" spans="2:11" x14ac:dyDescent="0.2">
      <c r="B12" s="12">
        <v>7</v>
      </c>
      <c r="C12" s="13"/>
      <c r="D12" s="14"/>
      <c r="E12" s="15"/>
      <c r="F12" s="15"/>
      <c r="G12" s="16" t="str">
        <f t="shared" si="0"/>
        <v/>
      </c>
      <c r="H12" s="17" t="str">
        <f t="shared" si="2"/>
        <v/>
      </c>
      <c r="I12" s="18" t="str">
        <f t="shared" si="1"/>
        <v/>
      </c>
      <c r="J12" s="19"/>
      <c r="K12" s="19"/>
    </row>
    <row r="13" spans="2:11" x14ac:dyDescent="0.2">
      <c r="B13" s="12">
        <v>8</v>
      </c>
      <c r="C13" s="13"/>
      <c r="D13" s="14"/>
      <c r="E13" s="15"/>
      <c r="F13" s="15"/>
      <c r="G13" s="16" t="str">
        <f t="shared" si="0"/>
        <v/>
      </c>
      <c r="H13" s="17" t="str">
        <f t="shared" si="2"/>
        <v/>
      </c>
      <c r="I13" s="18" t="str">
        <f t="shared" si="1"/>
        <v/>
      </c>
      <c r="J13" s="19"/>
      <c r="K13" s="19"/>
    </row>
    <row r="14" spans="2:11" x14ac:dyDescent="0.2">
      <c r="B14" s="12">
        <v>9</v>
      </c>
      <c r="C14" s="13"/>
      <c r="D14" s="14"/>
      <c r="E14" s="15"/>
      <c r="F14" s="15"/>
      <c r="G14" s="16" t="str">
        <f t="shared" si="0"/>
        <v/>
      </c>
      <c r="H14" s="17" t="str">
        <f t="shared" si="2"/>
        <v/>
      </c>
      <c r="I14" s="18" t="str">
        <f t="shared" si="1"/>
        <v/>
      </c>
      <c r="J14" s="19"/>
      <c r="K14" s="19"/>
    </row>
    <row r="15" spans="2:11" x14ac:dyDescent="0.2">
      <c r="B15" s="12">
        <v>10</v>
      </c>
      <c r="C15" s="13"/>
      <c r="D15" s="14"/>
      <c r="E15" s="15"/>
      <c r="F15" s="15"/>
      <c r="G15" s="16" t="str">
        <f t="shared" si="0"/>
        <v/>
      </c>
      <c r="H15" s="17" t="str">
        <f t="shared" si="2"/>
        <v/>
      </c>
      <c r="I15" s="18" t="str">
        <f t="shared" si="1"/>
        <v/>
      </c>
      <c r="J15" s="19"/>
      <c r="K15" s="19"/>
    </row>
    <row r="16" spans="2:11" x14ac:dyDescent="0.2">
      <c r="B16" s="12">
        <v>11</v>
      </c>
      <c r="C16" s="13"/>
      <c r="D16" s="14"/>
      <c r="E16" s="15"/>
      <c r="F16" s="15"/>
      <c r="G16" s="16" t="str">
        <f t="shared" si="0"/>
        <v/>
      </c>
      <c r="H16" s="17" t="str">
        <f t="shared" si="2"/>
        <v/>
      </c>
      <c r="I16" s="18" t="str">
        <f t="shared" si="1"/>
        <v/>
      </c>
      <c r="J16" s="19"/>
      <c r="K16" s="19"/>
    </row>
    <row r="17" spans="2:11" x14ac:dyDescent="0.2">
      <c r="B17" s="12">
        <v>12</v>
      </c>
      <c r="C17" s="13"/>
      <c r="D17" s="14"/>
      <c r="E17" s="15"/>
      <c r="F17" s="15"/>
      <c r="G17" s="16" t="str">
        <f t="shared" si="0"/>
        <v/>
      </c>
      <c r="H17" s="17" t="str">
        <f t="shared" si="2"/>
        <v/>
      </c>
      <c r="I17" s="18" t="str">
        <f t="shared" si="1"/>
        <v/>
      </c>
      <c r="J17" s="19"/>
      <c r="K17" s="19"/>
    </row>
    <row r="18" spans="2:11" x14ac:dyDescent="0.2">
      <c r="B18" s="12">
        <v>13</v>
      </c>
      <c r="C18" s="13"/>
      <c r="D18" s="14"/>
      <c r="E18" s="15"/>
      <c r="F18" s="15"/>
      <c r="G18" s="16" t="str">
        <f t="shared" si="0"/>
        <v/>
      </c>
      <c r="H18" s="17" t="str">
        <f t="shared" si="2"/>
        <v/>
      </c>
      <c r="I18" s="18" t="str">
        <f t="shared" si="1"/>
        <v/>
      </c>
      <c r="J18" s="19"/>
      <c r="K18" s="19"/>
    </row>
    <row r="19" spans="2:11" x14ac:dyDescent="0.2">
      <c r="B19" s="12">
        <v>14</v>
      </c>
      <c r="C19" s="13"/>
      <c r="D19" s="14"/>
      <c r="E19" s="15"/>
      <c r="F19" s="15"/>
      <c r="G19" s="16" t="str">
        <f t="shared" si="0"/>
        <v/>
      </c>
      <c r="H19" s="17" t="str">
        <f t="shared" si="2"/>
        <v/>
      </c>
      <c r="I19" s="18" t="str">
        <f t="shared" si="1"/>
        <v/>
      </c>
      <c r="J19" s="19"/>
      <c r="K19" s="19"/>
    </row>
    <row r="20" spans="2:11" x14ac:dyDescent="0.2">
      <c r="B20" s="12">
        <v>15</v>
      </c>
      <c r="C20" s="13"/>
      <c r="D20" s="14"/>
      <c r="E20" s="15"/>
      <c r="F20" s="15"/>
      <c r="G20" s="16" t="str">
        <f t="shared" si="0"/>
        <v/>
      </c>
      <c r="H20" s="17" t="str">
        <f t="shared" si="2"/>
        <v/>
      </c>
      <c r="I20" s="18" t="str">
        <f t="shared" si="1"/>
        <v/>
      </c>
      <c r="J20" s="19"/>
      <c r="K20" s="19"/>
    </row>
    <row r="21" spans="2:11" x14ac:dyDescent="0.2">
      <c r="B21" s="12">
        <v>16</v>
      </c>
      <c r="C21" s="13"/>
      <c r="D21" s="14"/>
      <c r="E21" s="15"/>
      <c r="F21" s="15"/>
      <c r="G21" s="16" t="str">
        <f t="shared" si="0"/>
        <v/>
      </c>
      <c r="H21" s="17" t="str">
        <f t="shared" si="2"/>
        <v/>
      </c>
      <c r="I21" s="18" t="str">
        <f t="shared" si="1"/>
        <v/>
      </c>
      <c r="J21" s="19"/>
      <c r="K21" s="19"/>
    </row>
    <row r="22" spans="2:11" x14ac:dyDescent="0.2">
      <c r="B22" s="12">
        <v>17</v>
      </c>
      <c r="C22" s="13"/>
      <c r="D22" s="14"/>
      <c r="E22" s="15"/>
      <c r="F22" s="15"/>
      <c r="G22" s="16" t="str">
        <f t="shared" si="0"/>
        <v/>
      </c>
      <c r="H22" s="17" t="str">
        <f t="shared" si="2"/>
        <v/>
      </c>
      <c r="I22" s="18" t="str">
        <f t="shared" si="1"/>
        <v/>
      </c>
      <c r="J22" s="19"/>
      <c r="K22" s="19"/>
    </row>
    <row r="23" spans="2:11" x14ac:dyDescent="0.2">
      <c r="B23" s="12">
        <v>18</v>
      </c>
      <c r="C23" s="13"/>
      <c r="D23" s="14"/>
      <c r="E23" s="15"/>
      <c r="F23" s="15"/>
      <c r="G23" s="16" t="str">
        <f t="shared" si="0"/>
        <v/>
      </c>
      <c r="H23" s="17" t="str">
        <f t="shared" si="2"/>
        <v/>
      </c>
      <c r="I23" s="18" t="str">
        <f t="shared" si="1"/>
        <v/>
      </c>
      <c r="J23" s="19"/>
      <c r="K23" s="19"/>
    </row>
    <row r="24" spans="2:11" x14ac:dyDescent="0.2">
      <c r="B24" s="12">
        <v>19</v>
      </c>
      <c r="C24" s="13"/>
      <c r="D24" s="14"/>
      <c r="E24" s="15"/>
      <c r="F24" s="15"/>
      <c r="G24" s="16" t="str">
        <f t="shared" si="0"/>
        <v/>
      </c>
      <c r="H24" s="17" t="str">
        <f t="shared" si="2"/>
        <v/>
      </c>
      <c r="I24" s="18" t="str">
        <f t="shared" si="1"/>
        <v/>
      </c>
      <c r="J24" s="19"/>
      <c r="K24" s="19"/>
    </row>
    <row r="25" spans="2:11" x14ac:dyDescent="0.2">
      <c r="B25" s="12">
        <v>20</v>
      </c>
      <c r="C25" s="13"/>
      <c r="D25" s="14"/>
      <c r="E25" s="15"/>
      <c r="F25" s="15"/>
      <c r="G25" s="16" t="str">
        <f t="shared" si="0"/>
        <v/>
      </c>
      <c r="H25" s="17" t="str">
        <f t="shared" si="2"/>
        <v/>
      </c>
      <c r="I25" s="18" t="str">
        <f t="shared" si="1"/>
        <v/>
      </c>
      <c r="J25" s="19"/>
      <c r="K25" s="19"/>
    </row>
    <row r="26" spans="2:11" x14ac:dyDescent="0.2">
      <c r="B26" s="12">
        <v>21</v>
      </c>
      <c r="C26" s="13"/>
      <c r="D26" s="14"/>
      <c r="E26" s="15"/>
      <c r="F26" s="15"/>
      <c r="G26" s="16" t="str">
        <f t="shared" si="0"/>
        <v/>
      </c>
      <c r="H26" s="17" t="str">
        <f t="shared" si="2"/>
        <v/>
      </c>
      <c r="I26" s="18" t="str">
        <f t="shared" si="1"/>
        <v/>
      </c>
      <c r="J26" s="19"/>
      <c r="K26" s="19"/>
    </row>
    <row r="27" spans="2:11" x14ac:dyDescent="0.2">
      <c r="B27" s="12">
        <v>22</v>
      </c>
      <c r="C27" s="13"/>
      <c r="D27" s="14"/>
      <c r="E27" s="15"/>
      <c r="F27" s="15"/>
      <c r="G27" s="16" t="str">
        <f t="shared" si="0"/>
        <v/>
      </c>
      <c r="H27" s="17" t="str">
        <f t="shared" si="2"/>
        <v/>
      </c>
      <c r="I27" s="18" t="str">
        <f t="shared" si="1"/>
        <v/>
      </c>
      <c r="J27" s="19"/>
      <c r="K27" s="19"/>
    </row>
    <row r="28" spans="2:11" x14ac:dyDescent="0.2">
      <c r="B28" s="12">
        <v>23</v>
      </c>
      <c r="C28" s="13"/>
      <c r="D28" s="14"/>
      <c r="E28" s="15"/>
      <c r="F28" s="15"/>
      <c r="G28" s="16" t="str">
        <f t="shared" si="0"/>
        <v/>
      </c>
      <c r="H28" s="17" t="str">
        <f t="shared" si="2"/>
        <v/>
      </c>
      <c r="I28" s="18" t="str">
        <f t="shared" si="1"/>
        <v/>
      </c>
      <c r="J28" s="19"/>
      <c r="K28" s="19"/>
    </row>
    <row r="29" spans="2:11" x14ac:dyDescent="0.2">
      <c r="B29" s="12">
        <v>24</v>
      </c>
      <c r="C29" s="13"/>
      <c r="D29" s="14"/>
      <c r="E29" s="15"/>
      <c r="F29" s="15"/>
      <c r="G29" s="16" t="str">
        <f t="shared" si="0"/>
        <v/>
      </c>
      <c r="H29" s="17" t="str">
        <f t="shared" si="2"/>
        <v/>
      </c>
      <c r="I29" s="18" t="str">
        <f t="shared" si="1"/>
        <v/>
      </c>
      <c r="J29" s="19"/>
      <c r="K29" s="19"/>
    </row>
    <row r="30" spans="2:11" x14ac:dyDescent="0.2">
      <c r="B30" s="12">
        <v>25</v>
      </c>
      <c r="C30" s="13"/>
      <c r="D30" s="14"/>
      <c r="E30" s="15"/>
      <c r="F30" s="15"/>
      <c r="G30" s="16" t="str">
        <f t="shared" si="0"/>
        <v/>
      </c>
      <c r="H30" s="17" t="str">
        <f t="shared" si="2"/>
        <v/>
      </c>
      <c r="I30" s="18" t="str">
        <f t="shared" si="1"/>
        <v/>
      </c>
      <c r="J30" s="19"/>
      <c r="K30" s="19"/>
    </row>
    <row r="31" spans="2:11" x14ac:dyDescent="0.2">
      <c r="B31" s="12">
        <v>26</v>
      </c>
      <c r="C31" s="13"/>
      <c r="D31" s="14"/>
      <c r="E31" s="15"/>
      <c r="F31" s="15"/>
      <c r="G31" s="16" t="str">
        <f t="shared" si="0"/>
        <v/>
      </c>
      <c r="H31" s="17" t="str">
        <f t="shared" si="2"/>
        <v/>
      </c>
      <c r="I31" s="18" t="str">
        <f t="shared" si="1"/>
        <v/>
      </c>
      <c r="J31" s="19"/>
      <c r="K31" s="19"/>
    </row>
    <row r="32" spans="2:11" x14ac:dyDescent="0.2">
      <c r="B32" s="12">
        <v>27</v>
      </c>
      <c r="C32" s="13"/>
      <c r="D32" s="14"/>
      <c r="E32" s="15"/>
      <c r="F32" s="15"/>
      <c r="G32" s="16" t="str">
        <f t="shared" si="0"/>
        <v/>
      </c>
      <c r="H32" s="17" t="str">
        <f t="shared" si="2"/>
        <v/>
      </c>
      <c r="I32" s="18" t="str">
        <f t="shared" si="1"/>
        <v/>
      </c>
      <c r="J32" s="19"/>
      <c r="K32" s="19"/>
    </row>
    <row r="33" spans="2:11" x14ac:dyDescent="0.2">
      <c r="B33" s="12">
        <v>28</v>
      </c>
      <c r="C33" s="13"/>
      <c r="D33" s="14"/>
      <c r="E33" s="15"/>
      <c r="F33" s="15"/>
      <c r="G33" s="16" t="str">
        <f t="shared" si="0"/>
        <v/>
      </c>
      <c r="H33" s="17" t="str">
        <f t="shared" si="2"/>
        <v/>
      </c>
      <c r="I33" s="18" t="str">
        <f t="shared" si="1"/>
        <v/>
      </c>
      <c r="J33" s="19"/>
      <c r="K33" s="19"/>
    </row>
    <row r="34" spans="2:11" x14ac:dyDescent="0.2">
      <c r="B34" s="12">
        <v>29</v>
      </c>
      <c r="C34" s="13"/>
      <c r="D34" s="14"/>
      <c r="E34" s="15"/>
      <c r="F34" s="15"/>
      <c r="G34" s="16" t="str">
        <f t="shared" si="0"/>
        <v/>
      </c>
      <c r="H34" s="17" t="str">
        <f t="shared" si="2"/>
        <v/>
      </c>
      <c r="I34" s="18" t="str">
        <f t="shared" si="1"/>
        <v/>
      </c>
      <c r="J34" s="19"/>
      <c r="K34" s="19"/>
    </row>
    <row r="35" spans="2:11" x14ac:dyDescent="0.2">
      <c r="B35" s="12">
        <v>30</v>
      </c>
      <c r="C35" s="13"/>
      <c r="D35" s="14"/>
      <c r="E35" s="15"/>
      <c r="F35" s="15"/>
      <c r="G35" s="16" t="str">
        <f t="shared" si="0"/>
        <v/>
      </c>
      <c r="H35" s="17" t="str">
        <f t="shared" si="2"/>
        <v/>
      </c>
      <c r="I35" s="18" t="str">
        <f t="shared" si="1"/>
        <v/>
      </c>
      <c r="J35" s="19"/>
      <c r="K35" s="19"/>
    </row>
    <row r="36" spans="2:11" x14ac:dyDescent="0.2">
      <c r="B36" s="12">
        <v>31</v>
      </c>
      <c r="C36" s="13"/>
      <c r="D36" s="14"/>
      <c r="E36" s="15"/>
      <c r="F36" s="15"/>
      <c r="G36" s="16" t="str">
        <f t="shared" si="0"/>
        <v/>
      </c>
      <c r="H36" s="17" t="str">
        <f t="shared" si="2"/>
        <v/>
      </c>
      <c r="I36" s="18" t="str">
        <f t="shared" si="1"/>
        <v/>
      </c>
      <c r="J36" s="19"/>
      <c r="K36" s="19"/>
    </row>
    <row r="37" spans="2:11" x14ac:dyDescent="0.2">
      <c r="B37" s="12">
        <v>32</v>
      </c>
      <c r="C37" s="13"/>
      <c r="D37" s="14"/>
      <c r="E37" s="15"/>
      <c r="F37" s="15"/>
      <c r="G37" s="16" t="str">
        <f t="shared" si="0"/>
        <v/>
      </c>
      <c r="H37" s="17" t="str">
        <f t="shared" si="2"/>
        <v/>
      </c>
      <c r="I37" s="18" t="str">
        <f t="shared" si="1"/>
        <v/>
      </c>
      <c r="J37" s="19"/>
      <c r="K37" s="19"/>
    </row>
    <row r="38" spans="2:11" x14ac:dyDescent="0.2">
      <c r="B38" s="12">
        <v>33</v>
      </c>
      <c r="C38" s="13"/>
      <c r="D38" s="14"/>
      <c r="E38" s="15"/>
      <c r="F38" s="15"/>
      <c r="G38" s="16" t="str">
        <f t="shared" ref="G38:G69" si="3">IFERROR(F38/E38,"")</f>
        <v/>
      </c>
      <c r="H38" s="17" t="str">
        <f t="shared" si="2"/>
        <v/>
      </c>
      <c r="I38" s="18" t="str">
        <f t="shared" ref="I38:I69" si="4">IFERROR(IF(H38&gt;0,E38/H38*100,""),"")</f>
        <v/>
      </c>
      <c r="J38" s="19"/>
      <c r="K38" s="19"/>
    </row>
    <row r="39" spans="2:11" x14ac:dyDescent="0.2">
      <c r="B39" s="12">
        <v>34</v>
      </c>
      <c r="C39" s="13"/>
      <c r="D39" s="14"/>
      <c r="E39" s="15"/>
      <c r="F39" s="15"/>
      <c r="G39" s="16" t="str">
        <f t="shared" si="3"/>
        <v/>
      </c>
      <c r="H39" s="17" t="str">
        <f t="shared" ref="H39:H70" si="5">IFERROR(IF(AND(D39&gt;0,D38&gt;0),D39-D38,""),"")</f>
        <v/>
      </c>
      <c r="I39" s="18" t="str">
        <f t="shared" si="4"/>
        <v/>
      </c>
      <c r="J39" s="19"/>
      <c r="K39" s="19"/>
    </row>
    <row r="40" spans="2:11" x14ac:dyDescent="0.2">
      <c r="B40" s="12">
        <v>35</v>
      </c>
      <c r="C40" s="13"/>
      <c r="D40" s="14"/>
      <c r="E40" s="15"/>
      <c r="F40" s="15"/>
      <c r="G40" s="16" t="str">
        <f t="shared" si="3"/>
        <v/>
      </c>
      <c r="H40" s="17" t="str">
        <f t="shared" si="5"/>
        <v/>
      </c>
      <c r="I40" s="18" t="str">
        <f t="shared" si="4"/>
        <v/>
      </c>
      <c r="J40" s="19"/>
      <c r="K40" s="19"/>
    </row>
    <row r="41" spans="2:11" x14ac:dyDescent="0.2">
      <c r="B41" s="12">
        <v>36</v>
      </c>
      <c r="C41" s="13"/>
      <c r="D41" s="14"/>
      <c r="E41" s="15"/>
      <c r="F41" s="15"/>
      <c r="G41" s="16" t="str">
        <f t="shared" si="3"/>
        <v/>
      </c>
      <c r="H41" s="17" t="str">
        <f t="shared" si="5"/>
        <v/>
      </c>
      <c r="I41" s="18" t="str">
        <f t="shared" si="4"/>
        <v/>
      </c>
      <c r="J41" s="19"/>
      <c r="K41" s="19"/>
    </row>
    <row r="42" spans="2:11" x14ac:dyDescent="0.2">
      <c r="B42" s="12">
        <v>37</v>
      </c>
      <c r="C42" s="13"/>
      <c r="D42" s="14"/>
      <c r="E42" s="15"/>
      <c r="F42" s="15"/>
      <c r="G42" s="16" t="str">
        <f t="shared" si="3"/>
        <v/>
      </c>
      <c r="H42" s="17" t="str">
        <f t="shared" si="5"/>
        <v/>
      </c>
      <c r="I42" s="18" t="str">
        <f t="shared" si="4"/>
        <v/>
      </c>
      <c r="J42" s="19"/>
      <c r="K42" s="19"/>
    </row>
    <row r="43" spans="2:11" x14ac:dyDescent="0.2">
      <c r="B43" s="12">
        <v>38</v>
      </c>
      <c r="C43" s="13"/>
      <c r="D43" s="14"/>
      <c r="E43" s="15"/>
      <c r="F43" s="15"/>
      <c r="G43" s="16" t="str">
        <f t="shared" si="3"/>
        <v/>
      </c>
      <c r="H43" s="17" t="str">
        <f t="shared" si="5"/>
        <v/>
      </c>
      <c r="I43" s="18" t="str">
        <f t="shared" si="4"/>
        <v/>
      </c>
      <c r="J43" s="19"/>
      <c r="K43" s="19"/>
    </row>
    <row r="44" spans="2:11" x14ac:dyDescent="0.2">
      <c r="B44" s="12">
        <v>39</v>
      </c>
      <c r="C44" s="13"/>
      <c r="D44" s="14"/>
      <c r="E44" s="15"/>
      <c r="F44" s="15"/>
      <c r="G44" s="16" t="str">
        <f t="shared" si="3"/>
        <v/>
      </c>
      <c r="H44" s="17" t="str">
        <f t="shared" si="5"/>
        <v/>
      </c>
      <c r="I44" s="18" t="str">
        <f t="shared" si="4"/>
        <v/>
      </c>
      <c r="J44" s="19"/>
      <c r="K44" s="19"/>
    </row>
    <row r="45" spans="2:11" x14ac:dyDescent="0.2">
      <c r="B45" s="12">
        <v>40</v>
      </c>
      <c r="C45" s="13"/>
      <c r="D45" s="14"/>
      <c r="E45" s="15"/>
      <c r="F45" s="15"/>
      <c r="G45" s="16" t="str">
        <f t="shared" si="3"/>
        <v/>
      </c>
      <c r="H45" s="17" t="str">
        <f t="shared" si="5"/>
        <v/>
      </c>
      <c r="I45" s="18" t="str">
        <f t="shared" si="4"/>
        <v/>
      </c>
      <c r="J45" s="19"/>
      <c r="K45" s="19"/>
    </row>
    <row r="46" spans="2:11" x14ac:dyDescent="0.2">
      <c r="B46" s="12">
        <v>41</v>
      </c>
      <c r="C46" s="13"/>
      <c r="D46" s="14"/>
      <c r="E46" s="15"/>
      <c r="F46" s="15"/>
      <c r="G46" s="16" t="str">
        <f t="shared" si="3"/>
        <v/>
      </c>
      <c r="H46" s="17" t="str">
        <f t="shared" si="5"/>
        <v/>
      </c>
      <c r="I46" s="18" t="str">
        <f t="shared" si="4"/>
        <v/>
      </c>
      <c r="J46" s="19"/>
      <c r="K46" s="19"/>
    </row>
    <row r="47" spans="2:11" x14ac:dyDescent="0.2">
      <c r="B47" s="12">
        <v>42</v>
      </c>
      <c r="C47" s="13"/>
      <c r="D47" s="14"/>
      <c r="E47" s="15"/>
      <c r="F47" s="15"/>
      <c r="G47" s="16" t="str">
        <f t="shared" si="3"/>
        <v/>
      </c>
      <c r="H47" s="17" t="str">
        <f t="shared" si="5"/>
        <v/>
      </c>
      <c r="I47" s="18" t="str">
        <f t="shared" si="4"/>
        <v/>
      </c>
      <c r="J47" s="19"/>
      <c r="K47" s="19"/>
    </row>
    <row r="48" spans="2:11" x14ac:dyDescent="0.2">
      <c r="B48" s="12">
        <v>43</v>
      </c>
      <c r="C48" s="13"/>
      <c r="D48" s="14"/>
      <c r="E48" s="15"/>
      <c r="F48" s="15"/>
      <c r="G48" s="16" t="str">
        <f t="shared" si="3"/>
        <v/>
      </c>
      <c r="H48" s="17" t="str">
        <f t="shared" si="5"/>
        <v/>
      </c>
      <c r="I48" s="18" t="str">
        <f t="shared" si="4"/>
        <v/>
      </c>
      <c r="J48" s="19"/>
      <c r="K48" s="19"/>
    </row>
    <row r="49" spans="2:11" x14ac:dyDescent="0.2">
      <c r="B49" s="12">
        <v>44</v>
      </c>
      <c r="C49" s="13"/>
      <c r="D49" s="14"/>
      <c r="E49" s="15"/>
      <c r="F49" s="15"/>
      <c r="G49" s="16" t="str">
        <f t="shared" si="3"/>
        <v/>
      </c>
      <c r="H49" s="17" t="str">
        <f t="shared" si="5"/>
        <v/>
      </c>
      <c r="I49" s="18" t="str">
        <f t="shared" si="4"/>
        <v/>
      </c>
      <c r="J49" s="19"/>
      <c r="K49" s="19"/>
    </row>
    <row r="50" spans="2:11" x14ac:dyDescent="0.2">
      <c r="B50" s="12">
        <v>45</v>
      </c>
      <c r="C50" s="13"/>
      <c r="D50" s="14"/>
      <c r="E50" s="15"/>
      <c r="F50" s="15"/>
      <c r="G50" s="16" t="str">
        <f t="shared" si="3"/>
        <v/>
      </c>
      <c r="H50" s="17" t="str">
        <f t="shared" si="5"/>
        <v/>
      </c>
      <c r="I50" s="18" t="str">
        <f t="shared" si="4"/>
        <v/>
      </c>
      <c r="J50" s="19"/>
      <c r="K50" s="19"/>
    </row>
    <row r="51" spans="2:11" x14ac:dyDescent="0.2">
      <c r="B51" s="12">
        <v>46</v>
      </c>
      <c r="C51" s="13"/>
      <c r="D51" s="14"/>
      <c r="E51" s="15"/>
      <c r="F51" s="15"/>
      <c r="G51" s="16" t="str">
        <f t="shared" si="3"/>
        <v/>
      </c>
      <c r="H51" s="17" t="str">
        <f t="shared" si="5"/>
        <v/>
      </c>
      <c r="I51" s="18" t="str">
        <f t="shared" si="4"/>
        <v/>
      </c>
      <c r="J51" s="19"/>
      <c r="K51" s="19"/>
    </row>
    <row r="52" spans="2:11" x14ac:dyDescent="0.2">
      <c r="B52" s="12">
        <v>47</v>
      </c>
      <c r="C52" s="13"/>
      <c r="D52" s="14"/>
      <c r="E52" s="15"/>
      <c r="F52" s="15"/>
      <c r="G52" s="16" t="str">
        <f t="shared" si="3"/>
        <v/>
      </c>
      <c r="H52" s="17" t="str">
        <f t="shared" si="5"/>
        <v/>
      </c>
      <c r="I52" s="18" t="str">
        <f t="shared" si="4"/>
        <v/>
      </c>
      <c r="J52" s="19"/>
      <c r="K52" s="19"/>
    </row>
    <row r="53" spans="2:11" x14ac:dyDescent="0.2">
      <c r="B53" s="12">
        <v>48</v>
      </c>
      <c r="C53" s="13"/>
      <c r="D53" s="14"/>
      <c r="E53" s="15"/>
      <c r="F53" s="15"/>
      <c r="G53" s="16" t="str">
        <f t="shared" si="3"/>
        <v/>
      </c>
      <c r="H53" s="17" t="str">
        <f t="shared" si="5"/>
        <v/>
      </c>
      <c r="I53" s="18" t="str">
        <f t="shared" si="4"/>
        <v/>
      </c>
      <c r="J53" s="19"/>
      <c r="K53" s="19"/>
    </row>
    <row r="54" spans="2:11" x14ac:dyDescent="0.2">
      <c r="B54" s="12">
        <v>49</v>
      </c>
      <c r="C54" s="13"/>
      <c r="D54" s="14"/>
      <c r="E54" s="15"/>
      <c r="F54" s="15"/>
      <c r="G54" s="16" t="str">
        <f t="shared" si="3"/>
        <v/>
      </c>
      <c r="H54" s="17" t="str">
        <f t="shared" si="5"/>
        <v/>
      </c>
      <c r="I54" s="18" t="str">
        <f t="shared" si="4"/>
        <v/>
      </c>
      <c r="J54" s="19"/>
      <c r="K54" s="19"/>
    </row>
    <row r="55" spans="2:11" x14ac:dyDescent="0.2">
      <c r="B55" s="12">
        <v>50</v>
      </c>
      <c r="C55" s="13"/>
      <c r="D55" s="14"/>
      <c r="E55" s="15"/>
      <c r="F55" s="15"/>
      <c r="G55" s="16" t="str">
        <f t="shared" si="3"/>
        <v/>
      </c>
      <c r="H55" s="17" t="str">
        <f t="shared" si="5"/>
        <v/>
      </c>
      <c r="I55" s="18" t="str">
        <f t="shared" si="4"/>
        <v/>
      </c>
      <c r="J55" s="19"/>
      <c r="K55" s="19"/>
    </row>
    <row r="56" spans="2:11" x14ac:dyDescent="0.2">
      <c r="B56" s="12">
        <v>51</v>
      </c>
      <c r="C56" s="13"/>
      <c r="D56" s="14"/>
      <c r="E56" s="15"/>
      <c r="F56" s="15"/>
      <c r="G56" s="16" t="str">
        <f t="shared" si="3"/>
        <v/>
      </c>
      <c r="H56" s="17" t="str">
        <f t="shared" si="5"/>
        <v/>
      </c>
      <c r="I56" s="18" t="str">
        <f t="shared" si="4"/>
        <v/>
      </c>
      <c r="J56" s="19"/>
      <c r="K56" s="19"/>
    </row>
    <row r="57" spans="2:11" x14ac:dyDescent="0.2">
      <c r="B57" s="12">
        <v>52</v>
      </c>
      <c r="C57" s="13"/>
      <c r="D57" s="14"/>
      <c r="E57" s="15"/>
      <c r="F57" s="15"/>
      <c r="G57" s="16" t="str">
        <f t="shared" si="3"/>
        <v/>
      </c>
      <c r="H57" s="17" t="str">
        <f t="shared" si="5"/>
        <v/>
      </c>
      <c r="I57" s="18" t="str">
        <f t="shared" si="4"/>
        <v/>
      </c>
      <c r="J57" s="19"/>
      <c r="K57" s="19"/>
    </row>
    <row r="58" spans="2:11" x14ac:dyDescent="0.2">
      <c r="B58" s="12">
        <v>53</v>
      </c>
      <c r="C58" s="13"/>
      <c r="D58" s="14"/>
      <c r="E58" s="15"/>
      <c r="F58" s="15"/>
      <c r="G58" s="16" t="str">
        <f t="shared" si="3"/>
        <v/>
      </c>
      <c r="H58" s="17" t="str">
        <f t="shared" si="5"/>
        <v/>
      </c>
      <c r="I58" s="18" t="str">
        <f t="shared" si="4"/>
        <v/>
      </c>
      <c r="J58" s="19"/>
      <c r="K58" s="19"/>
    </row>
    <row r="59" spans="2:11" x14ac:dyDescent="0.2">
      <c r="B59" s="12">
        <v>54</v>
      </c>
      <c r="C59" s="13"/>
      <c r="D59" s="14"/>
      <c r="E59" s="15"/>
      <c r="F59" s="15"/>
      <c r="G59" s="16" t="str">
        <f t="shared" si="3"/>
        <v/>
      </c>
      <c r="H59" s="17" t="str">
        <f t="shared" si="5"/>
        <v/>
      </c>
      <c r="I59" s="18" t="str">
        <f t="shared" si="4"/>
        <v/>
      </c>
      <c r="J59" s="19"/>
      <c r="K59" s="19"/>
    </row>
    <row r="60" spans="2:11" x14ac:dyDescent="0.2">
      <c r="B60" s="12">
        <v>55</v>
      </c>
      <c r="C60" s="13"/>
      <c r="D60" s="14"/>
      <c r="E60" s="15"/>
      <c r="F60" s="15"/>
      <c r="G60" s="16" t="str">
        <f t="shared" si="3"/>
        <v/>
      </c>
      <c r="H60" s="17" t="str">
        <f t="shared" si="5"/>
        <v/>
      </c>
      <c r="I60" s="18" t="str">
        <f t="shared" si="4"/>
        <v/>
      </c>
      <c r="J60" s="19"/>
      <c r="K60" s="19"/>
    </row>
    <row r="61" spans="2:11" x14ac:dyDescent="0.2">
      <c r="B61" s="12">
        <v>56</v>
      </c>
      <c r="C61" s="13"/>
      <c r="D61" s="14"/>
      <c r="E61" s="15"/>
      <c r="F61" s="15"/>
      <c r="G61" s="16" t="str">
        <f t="shared" si="3"/>
        <v/>
      </c>
      <c r="H61" s="17" t="str">
        <f t="shared" si="5"/>
        <v/>
      </c>
      <c r="I61" s="18" t="str">
        <f t="shared" si="4"/>
        <v/>
      </c>
      <c r="J61" s="19"/>
      <c r="K61" s="19"/>
    </row>
    <row r="62" spans="2:11" x14ac:dyDescent="0.2">
      <c r="B62" s="12">
        <v>57</v>
      </c>
      <c r="C62" s="13"/>
      <c r="D62" s="14"/>
      <c r="E62" s="15"/>
      <c r="F62" s="15"/>
      <c r="G62" s="16" t="str">
        <f t="shared" si="3"/>
        <v/>
      </c>
      <c r="H62" s="17" t="str">
        <f t="shared" si="5"/>
        <v/>
      </c>
      <c r="I62" s="18" t="str">
        <f t="shared" si="4"/>
        <v/>
      </c>
      <c r="J62" s="19"/>
      <c r="K62" s="19"/>
    </row>
    <row r="63" spans="2:11" x14ac:dyDescent="0.2">
      <c r="B63" s="12">
        <v>58</v>
      </c>
      <c r="C63" s="13"/>
      <c r="D63" s="14"/>
      <c r="E63" s="15"/>
      <c r="F63" s="15"/>
      <c r="G63" s="16" t="str">
        <f t="shared" si="3"/>
        <v/>
      </c>
      <c r="H63" s="17" t="str">
        <f t="shared" si="5"/>
        <v/>
      </c>
      <c r="I63" s="18" t="str">
        <f t="shared" si="4"/>
        <v/>
      </c>
      <c r="J63" s="19"/>
      <c r="K63" s="19"/>
    </row>
    <row r="64" spans="2:11" x14ac:dyDescent="0.2">
      <c r="B64" s="12">
        <v>59</v>
      </c>
      <c r="C64" s="13"/>
      <c r="D64" s="14"/>
      <c r="E64" s="15"/>
      <c r="F64" s="15"/>
      <c r="G64" s="16" t="str">
        <f t="shared" si="3"/>
        <v/>
      </c>
      <c r="H64" s="17" t="str">
        <f t="shared" si="5"/>
        <v/>
      </c>
      <c r="I64" s="18" t="str">
        <f t="shared" si="4"/>
        <v/>
      </c>
      <c r="J64" s="19"/>
      <c r="K64" s="19"/>
    </row>
    <row r="65" spans="2:11" x14ac:dyDescent="0.2">
      <c r="B65" s="12">
        <v>60</v>
      </c>
      <c r="C65" s="13"/>
      <c r="D65" s="14"/>
      <c r="E65" s="15"/>
      <c r="F65" s="15"/>
      <c r="G65" s="16" t="str">
        <f t="shared" si="3"/>
        <v/>
      </c>
      <c r="H65" s="17" t="str">
        <f t="shared" si="5"/>
        <v/>
      </c>
      <c r="I65" s="18" t="str">
        <f t="shared" si="4"/>
        <v/>
      </c>
      <c r="J65" s="19"/>
      <c r="K65" s="19"/>
    </row>
    <row r="66" spans="2:11" x14ac:dyDescent="0.2">
      <c r="B66" s="12">
        <v>61</v>
      </c>
      <c r="C66" s="13"/>
      <c r="D66" s="14"/>
      <c r="E66" s="15"/>
      <c r="F66" s="15"/>
      <c r="G66" s="16" t="str">
        <f t="shared" si="3"/>
        <v/>
      </c>
      <c r="H66" s="17" t="str">
        <f t="shared" si="5"/>
        <v/>
      </c>
      <c r="I66" s="18" t="str">
        <f t="shared" si="4"/>
        <v/>
      </c>
      <c r="J66" s="19"/>
      <c r="K66" s="19"/>
    </row>
    <row r="67" spans="2:11" x14ac:dyDescent="0.2">
      <c r="B67" s="12">
        <v>62</v>
      </c>
      <c r="C67" s="13"/>
      <c r="D67" s="14"/>
      <c r="E67" s="15"/>
      <c r="F67" s="15"/>
      <c r="G67" s="16" t="str">
        <f t="shared" si="3"/>
        <v/>
      </c>
      <c r="H67" s="17" t="str">
        <f t="shared" si="5"/>
        <v/>
      </c>
      <c r="I67" s="18" t="str">
        <f t="shared" si="4"/>
        <v/>
      </c>
      <c r="J67" s="19"/>
      <c r="K67" s="19"/>
    </row>
    <row r="68" spans="2:11" x14ac:dyDescent="0.2">
      <c r="B68" s="12">
        <v>63</v>
      </c>
      <c r="C68" s="13"/>
      <c r="D68" s="14"/>
      <c r="E68" s="15"/>
      <c r="F68" s="15"/>
      <c r="G68" s="16" t="str">
        <f t="shared" si="3"/>
        <v/>
      </c>
      <c r="H68" s="17" t="str">
        <f t="shared" si="5"/>
        <v/>
      </c>
      <c r="I68" s="18" t="str">
        <f t="shared" si="4"/>
        <v/>
      </c>
      <c r="J68" s="19"/>
      <c r="K68" s="19"/>
    </row>
    <row r="69" spans="2:11" x14ac:dyDescent="0.2">
      <c r="B69" s="12">
        <v>64</v>
      </c>
      <c r="C69" s="13"/>
      <c r="D69" s="14"/>
      <c r="E69" s="15"/>
      <c r="F69" s="15"/>
      <c r="G69" s="16" t="str">
        <f t="shared" si="3"/>
        <v/>
      </c>
      <c r="H69" s="17" t="str">
        <f t="shared" si="5"/>
        <v/>
      </c>
      <c r="I69" s="18" t="str">
        <f t="shared" si="4"/>
        <v/>
      </c>
      <c r="J69" s="19"/>
      <c r="K69" s="19"/>
    </row>
    <row r="70" spans="2:11" x14ac:dyDescent="0.2">
      <c r="B70" s="12">
        <v>65</v>
      </c>
      <c r="C70" s="13"/>
      <c r="D70" s="14"/>
      <c r="E70" s="15"/>
      <c r="F70" s="15"/>
      <c r="G70" s="16" t="str">
        <f t="shared" ref="G70:G101" si="6">IFERROR(F70/E70,"")</f>
        <v/>
      </c>
      <c r="H70" s="17" t="str">
        <f t="shared" si="5"/>
        <v/>
      </c>
      <c r="I70" s="18" t="str">
        <f t="shared" ref="I70:I101" si="7">IFERROR(IF(H70&gt;0,E70/H70*100,""),"")</f>
        <v/>
      </c>
      <c r="J70" s="19"/>
      <c r="K70" s="19"/>
    </row>
    <row r="71" spans="2:11" x14ac:dyDescent="0.2">
      <c r="B71" s="12">
        <v>66</v>
      </c>
      <c r="C71" s="13"/>
      <c r="D71" s="14"/>
      <c r="E71" s="15"/>
      <c r="F71" s="15"/>
      <c r="G71" s="16" t="str">
        <f t="shared" si="6"/>
        <v/>
      </c>
      <c r="H71" s="17" t="str">
        <f t="shared" ref="H71:H102" si="8">IFERROR(IF(AND(D71&gt;0,D70&gt;0),D71-D70,""),"")</f>
        <v/>
      </c>
      <c r="I71" s="18" t="str">
        <f t="shared" si="7"/>
        <v/>
      </c>
      <c r="J71" s="19"/>
      <c r="K71" s="19"/>
    </row>
    <row r="72" spans="2:11" x14ac:dyDescent="0.2">
      <c r="B72" s="12">
        <v>67</v>
      </c>
      <c r="C72" s="13"/>
      <c r="D72" s="14"/>
      <c r="E72" s="15"/>
      <c r="F72" s="15"/>
      <c r="G72" s="16" t="str">
        <f t="shared" si="6"/>
        <v/>
      </c>
      <c r="H72" s="17" t="str">
        <f t="shared" si="8"/>
        <v/>
      </c>
      <c r="I72" s="18" t="str">
        <f t="shared" si="7"/>
        <v/>
      </c>
      <c r="J72" s="19"/>
      <c r="K72" s="19"/>
    </row>
    <row r="73" spans="2:11" x14ac:dyDescent="0.2">
      <c r="B73" s="12">
        <v>68</v>
      </c>
      <c r="C73" s="13"/>
      <c r="D73" s="14"/>
      <c r="E73" s="15"/>
      <c r="F73" s="15"/>
      <c r="G73" s="16" t="str">
        <f t="shared" si="6"/>
        <v/>
      </c>
      <c r="H73" s="17" t="str">
        <f t="shared" si="8"/>
        <v/>
      </c>
      <c r="I73" s="18" t="str">
        <f t="shared" si="7"/>
        <v/>
      </c>
      <c r="J73" s="19"/>
      <c r="K73" s="19"/>
    </row>
    <row r="74" spans="2:11" x14ac:dyDescent="0.2">
      <c r="B74" s="12">
        <v>69</v>
      </c>
      <c r="C74" s="13"/>
      <c r="D74" s="14"/>
      <c r="E74" s="15"/>
      <c r="F74" s="15"/>
      <c r="G74" s="16" t="str">
        <f t="shared" si="6"/>
        <v/>
      </c>
      <c r="H74" s="17" t="str">
        <f t="shared" si="8"/>
        <v/>
      </c>
      <c r="I74" s="18" t="str">
        <f t="shared" si="7"/>
        <v/>
      </c>
      <c r="J74" s="19"/>
      <c r="K74" s="19"/>
    </row>
    <row r="75" spans="2:11" x14ac:dyDescent="0.2">
      <c r="B75" s="12">
        <v>70</v>
      </c>
      <c r="C75" s="13"/>
      <c r="D75" s="14"/>
      <c r="E75" s="15"/>
      <c r="F75" s="15"/>
      <c r="G75" s="16" t="str">
        <f t="shared" si="6"/>
        <v/>
      </c>
      <c r="H75" s="17" t="str">
        <f t="shared" si="8"/>
        <v/>
      </c>
      <c r="I75" s="18" t="str">
        <f t="shared" si="7"/>
        <v/>
      </c>
      <c r="J75" s="19"/>
      <c r="K75" s="19"/>
    </row>
    <row r="76" spans="2:11" x14ac:dyDescent="0.2">
      <c r="B76" s="12">
        <v>71</v>
      </c>
      <c r="C76" s="13"/>
      <c r="D76" s="14"/>
      <c r="E76" s="15"/>
      <c r="F76" s="15"/>
      <c r="G76" s="16" t="str">
        <f t="shared" si="6"/>
        <v/>
      </c>
      <c r="H76" s="17" t="str">
        <f t="shared" si="8"/>
        <v/>
      </c>
      <c r="I76" s="18" t="str">
        <f t="shared" si="7"/>
        <v/>
      </c>
      <c r="J76" s="19"/>
      <c r="K76" s="19"/>
    </row>
    <row r="77" spans="2:11" x14ac:dyDescent="0.2">
      <c r="B77" s="12">
        <v>72</v>
      </c>
      <c r="C77" s="13"/>
      <c r="D77" s="14"/>
      <c r="E77" s="15"/>
      <c r="F77" s="15"/>
      <c r="G77" s="16" t="str">
        <f t="shared" si="6"/>
        <v/>
      </c>
      <c r="H77" s="17" t="str">
        <f t="shared" si="8"/>
        <v/>
      </c>
      <c r="I77" s="18" t="str">
        <f t="shared" si="7"/>
        <v/>
      </c>
      <c r="J77" s="19"/>
      <c r="K77" s="19"/>
    </row>
    <row r="78" spans="2:11" x14ac:dyDescent="0.2">
      <c r="B78" s="12">
        <v>73</v>
      </c>
      <c r="C78" s="13"/>
      <c r="D78" s="14"/>
      <c r="E78" s="15"/>
      <c r="F78" s="15"/>
      <c r="G78" s="16" t="str">
        <f t="shared" si="6"/>
        <v/>
      </c>
      <c r="H78" s="17" t="str">
        <f t="shared" si="8"/>
        <v/>
      </c>
      <c r="I78" s="18" t="str">
        <f t="shared" si="7"/>
        <v/>
      </c>
      <c r="J78" s="19"/>
      <c r="K78" s="19"/>
    </row>
    <row r="79" spans="2:11" x14ac:dyDescent="0.2">
      <c r="B79" s="12">
        <v>74</v>
      </c>
      <c r="C79" s="13"/>
      <c r="D79" s="14"/>
      <c r="E79" s="15"/>
      <c r="F79" s="15"/>
      <c r="G79" s="16" t="str">
        <f t="shared" si="6"/>
        <v/>
      </c>
      <c r="H79" s="17" t="str">
        <f t="shared" si="8"/>
        <v/>
      </c>
      <c r="I79" s="18" t="str">
        <f t="shared" si="7"/>
        <v/>
      </c>
      <c r="J79" s="19"/>
      <c r="K79" s="19"/>
    </row>
    <row r="80" spans="2:11" x14ac:dyDescent="0.2">
      <c r="B80" s="12">
        <v>75</v>
      </c>
      <c r="C80" s="13"/>
      <c r="D80" s="14"/>
      <c r="E80" s="15"/>
      <c r="F80" s="15"/>
      <c r="G80" s="16" t="str">
        <f t="shared" si="6"/>
        <v/>
      </c>
      <c r="H80" s="17" t="str">
        <f t="shared" si="8"/>
        <v/>
      </c>
      <c r="I80" s="18" t="str">
        <f t="shared" si="7"/>
        <v/>
      </c>
      <c r="J80" s="19"/>
      <c r="K80" s="19"/>
    </row>
    <row r="81" spans="2:11" x14ac:dyDescent="0.2">
      <c r="B81" s="12">
        <v>76</v>
      </c>
      <c r="C81" s="13"/>
      <c r="D81" s="14"/>
      <c r="E81" s="15"/>
      <c r="F81" s="15"/>
      <c r="G81" s="16" t="str">
        <f t="shared" si="6"/>
        <v/>
      </c>
      <c r="H81" s="17" t="str">
        <f t="shared" si="8"/>
        <v/>
      </c>
      <c r="I81" s="18" t="str">
        <f t="shared" si="7"/>
        <v/>
      </c>
      <c r="J81" s="19"/>
      <c r="K81" s="19"/>
    </row>
    <row r="82" spans="2:11" x14ac:dyDescent="0.2">
      <c r="B82" s="12">
        <v>77</v>
      </c>
      <c r="C82" s="13"/>
      <c r="D82" s="14"/>
      <c r="E82" s="15"/>
      <c r="F82" s="15"/>
      <c r="G82" s="16" t="str">
        <f t="shared" si="6"/>
        <v/>
      </c>
      <c r="H82" s="17" t="str">
        <f t="shared" si="8"/>
        <v/>
      </c>
      <c r="I82" s="18" t="str">
        <f t="shared" si="7"/>
        <v/>
      </c>
      <c r="J82" s="19"/>
      <c r="K82" s="19"/>
    </row>
    <row r="83" spans="2:11" x14ac:dyDescent="0.2">
      <c r="B83" s="12">
        <v>78</v>
      </c>
      <c r="C83" s="13"/>
      <c r="D83" s="14"/>
      <c r="E83" s="15"/>
      <c r="F83" s="15"/>
      <c r="G83" s="16" t="str">
        <f t="shared" si="6"/>
        <v/>
      </c>
      <c r="H83" s="17" t="str">
        <f t="shared" si="8"/>
        <v/>
      </c>
      <c r="I83" s="18" t="str">
        <f t="shared" si="7"/>
        <v/>
      </c>
      <c r="J83" s="19"/>
      <c r="K83" s="19"/>
    </row>
    <row r="84" spans="2:11" x14ac:dyDescent="0.2">
      <c r="B84" s="12">
        <v>79</v>
      </c>
      <c r="C84" s="13"/>
      <c r="D84" s="14"/>
      <c r="E84" s="15"/>
      <c r="F84" s="15"/>
      <c r="G84" s="16" t="str">
        <f t="shared" si="6"/>
        <v/>
      </c>
      <c r="H84" s="17" t="str">
        <f t="shared" si="8"/>
        <v/>
      </c>
      <c r="I84" s="18" t="str">
        <f t="shared" si="7"/>
        <v/>
      </c>
      <c r="J84" s="19"/>
      <c r="K84" s="19"/>
    </row>
    <row r="85" spans="2:11" x14ac:dyDescent="0.2">
      <c r="B85" s="12">
        <v>80</v>
      </c>
      <c r="C85" s="13"/>
      <c r="D85" s="14"/>
      <c r="E85" s="15"/>
      <c r="F85" s="15"/>
      <c r="G85" s="16" t="str">
        <f t="shared" si="6"/>
        <v/>
      </c>
      <c r="H85" s="17" t="str">
        <f t="shared" si="8"/>
        <v/>
      </c>
      <c r="I85" s="18" t="str">
        <f t="shared" si="7"/>
        <v/>
      </c>
      <c r="J85" s="19"/>
      <c r="K85" s="19"/>
    </row>
    <row r="86" spans="2:11" x14ac:dyDescent="0.2">
      <c r="B86" s="12">
        <v>81</v>
      </c>
      <c r="C86" s="13"/>
      <c r="D86" s="14"/>
      <c r="E86" s="15"/>
      <c r="F86" s="15"/>
      <c r="G86" s="16" t="str">
        <f t="shared" si="6"/>
        <v/>
      </c>
      <c r="H86" s="17" t="str">
        <f t="shared" si="8"/>
        <v/>
      </c>
      <c r="I86" s="18" t="str">
        <f t="shared" si="7"/>
        <v/>
      </c>
      <c r="J86" s="19"/>
      <c r="K86" s="19"/>
    </row>
    <row r="87" spans="2:11" x14ac:dyDescent="0.2">
      <c r="B87" s="12">
        <v>82</v>
      </c>
      <c r="C87" s="13"/>
      <c r="D87" s="14"/>
      <c r="E87" s="15"/>
      <c r="F87" s="15"/>
      <c r="G87" s="16" t="str">
        <f t="shared" si="6"/>
        <v/>
      </c>
      <c r="H87" s="17" t="str">
        <f t="shared" si="8"/>
        <v/>
      </c>
      <c r="I87" s="18" t="str">
        <f t="shared" si="7"/>
        <v/>
      </c>
      <c r="J87" s="19"/>
      <c r="K87" s="19"/>
    </row>
    <row r="88" spans="2:11" x14ac:dyDescent="0.2">
      <c r="B88" s="12">
        <v>83</v>
      </c>
      <c r="C88" s="13"/>
      <c r="D88" s="14"/>
      <c r="E88" s="15"/>
      <c r="F88" s="15"/>
      <c r="G88" s="16" t="str">
        <f t="shared" si="6"/>
        <v/>
      </c>
      <c r="H88" s="17" t="str">
        <f t="shared" si="8"/>
        <v/>
      </c>
      <c r="I88" s="18" t="str">
        <f t="shared" si="7"/>
        <v/>
      </c>
      <c r="J88" s="19"/>
      <c r="K88" s="19"/>
    </row>
    <row r="89" spans="2:11" x14ac:dyDescent="0.2">
      <c r="B89" s="12">
        <v>84</v>
      </c>
      <c r="C89" s="13"/>
      <c r="D89" s="14"/>
      <c r="E89" s="15"/>
      <c r="F89" s="15"/>
      <c r="G89" s="16" t="str">
        <f t="shared" si="6"/>
        <v/>
      </c>
      <c r="H89" s="17" t="str">
        <f t="shared" si="8"/>
        <v/>
      </c>
      <c r="I89" s="18" t="str">
        <f t="shared" si="7"/>
        <v/>
      </c>
      <c r="J89" s="19"/>
      <c r="K89" s="19"/>
    </row>
    <row r="90" spans="2:11" x14ac:dyDescent="0.2">
      <c r="B90" s="12">
        <v>85</v>
      </c>
      <c r="C90" s="13"/>
      <c r="D90" s="14"/>
      <c r="E90" s="15"/>
      <c r="F90" s="15"/>
      <c r="G90" s="16" t="str">
        <f t="shared" si="6"/>
        <v/>
      </c>
      <c r="H90" s="17" t="str">
        <f t="shared" si="8"/>
        <v/>
      </c>
      <c r="I90" s="18" t="str">
        <f t="shared" si="7"/>
        <v/>
      </c>
      <c r="J90" s="19"/>
      <c r="K90" s="19"/>
    </row>
    <row r="91" spans="2:11" x14ac:dyDescent="0.2">
      <c r="B91" s="12">
        <v>86</v>
      </c>
      <c r="C91" s="13"/>
      <c r="D91" s="14"/>
      <c r="E91" s="15"/>
      <c r="F91" s="15"/>
      <c r="G91" s="16" t="str">
        <f t="shared" si="6"/>
        <v/>
      </c>
      <c r="H91" s="17" t="str">
        <f t="shared" si="8"/>
        <v/>
      </c>
      <c r="I91" s="18" t="str">
        <f t="shared" si="7"/>
        <v/>
      </c>
      <c r="J91" s="19"/>
      <c r="K91" s="19"/>
    </row>
    <row r="92" spans="2:11" x14ac:dyDescent="0.2">
      <c r="B92" s="12">
        <v>87</v>
      </c>
      <c r="C92" s="13"/>
      <c r="D92" s="14"/>
      <c r="E92" s="15"/>
      <c r="F92" s="15"/>
      <c r="G92" s="16" t="str">
        <f t="shared" si="6"/>
        <v/>
      </c>
      <c r="H92" s="17" t="str">
        <f t="shared" si="8"/>
        <v/>
      </c>
      <c r="I92" s="18" t="str">
        <f t="shared" si="7"/>
        <v/>
      </c>
      <c r="J92" s="19"/>
      <c r="K92" s="19"/>
    </row>
    <row r="93" spans="2:11" x14ac:dyDescent="0.2">
      <c r="B93" s="12">
        <v>88</v>
      </c>
      <c r="C93" s="13"/>
      <c r="D93" s="14"/>
      <c r="E93" s="15"/>
      <c r="F93" s="15"/>
      <c r="G93" s="16" t="str">
        <f t="shared" si="6"/>
        <v/>
      </c>
      <c r="H93" s="17" t="str">
        <f t="shared" si="8"/>
        <v/>
      </c>
      <c r="I93" s="18" t="str">
        <f t="shared" si="7"/>
        <v/>
      </c>
      <c r="J93" s="19"/>
      <c r="K93" s="19"/>
    </row>
    <row r="94" spans="2:11" x14ac:dyDescent="0.2">
      <c r="B94" s="12">
        <v>89</v>
      </c>
      <c r="C94" s="13"/>
      <c r="D94" s="14"/>
      <c r="E94" s="15"/>
      <c r="F94" s="15"/>
      <c r="G94" s="16" t="str">
        <f t="shared" si="6"/>
        <v/>
      </c>
      <c r="H94" s="17" t="str">
        <f t="shared" si="8"/>
        <v/>
      </c>
      <c r="I94" s="18" t="str">
        <f t="shared" si="7"/>
        <v/>
      </c>
      <c r="J94" s="19"/>
      <c r="K94" s="19"/>
    </row>
    <row r="95" spans="2:11" x14ac:dyDescent="0.2">
      <c r="B95" s="12">
        <v>90</v>
      </c>
      <c r="C95" s="13"/>
      <c r="D95" s="14"/>
      <c r="E95" s="15"/>
      <c r="F95" s="15"/>
      <c r="G95" s="16" t="str">
        <f t="shared" si="6"/>
        <v/>
      </c>
      <c r="H95" s="17" t="str">
        <f t="shared" si="8"/>
        <v/>
      </c>
      <c r="I95" s="18" t="str">
        <f t="shared" si="7"/>
        <v/>
      </c>
      <c r="J95" s="19"/>
      <c r="K95" s="19"/>
    </row>
    <row r="96" spans="2:11" x14ac:dyDescent="0.2">
      <c r="B96" s="12">
        <v>91</v>
      </c>
      <c r="C96" s="13"/>
      <c r="D96" s="14"/>
      <c r="E96" s="15"/>
      <c r="F96" s="15"/>
      <c r="G96" s="16" t="str">
        <f t="shared" si="6"/>
        <v/>
      </c>
      <c r="H96" s="17" t="str">
        <f t="shared" si="8"/>
        <v/>
      </c>
      <c r="I96" s="18" t="str">
        <f t="shared" si="7"/>
        <v/>
      </c>
      <c r="J96" s="19"/>
      <c r="K96" s="19"/>
    </row>
    <row r="97" spans="2:11" x14ac:dyDescent="0.2">
      <c r="B97" s="12">
        <v>92</v>
      </c>
      <c r="C97" s="13"/>
      <c r="D97" s="14"/>
      <c r="E97" s="15"/>
      <c r="F97" s="15"/>
      <c r="G97" s="16" t="str">
        <f t="shared" si="6"/>
        <v/>
      </c>
      <c r="H97" s="17" t="str">
        <f t="shared" si="8"/>
        <v/>
      </c>
      <c r="I97" s="18" t="str">
        <f t="shared" si="7"/>
        <v/>
      </c>
      <c r="J97" s="19"/>
      <c r="K97" s="19"/>
    </row>
    <row r="98" spans="2:11" x14ac:dyDescent="0.2">
      <c r="B98" s="12">
        <v>93</v>
      </c>
      <c r="C98" s="13"/>
      <c r="D98" s="14"/>
      <c r="E98" s="15"/>
      <c r="F98" s="15"/>
      <c r="G98" s="16" t="str">
        <f t="shared" si="6"/>
        <v/>
      </c>
      <c r="H98" s="17" t="str">
        <f t="shared" si="8"/>
        <v/>
      </c>
      <c r="I98" s="18" t="str">
        <f t="shared" si="7"/>
        <v/>
      </c>
      <c r="J98" s="19"/>
      <c r="K98" s="19"/>
    </row>
    <row r="99" spans="2:11" x14ac:dyDescent="0.2">
      <c r="B99" s="12">
        <v>94</v>
      </c>
      <c r="C99" s="13"/>
      <c r="D99" s="14"/>
      <c r="E99" s="15"/>
      <c r="F99" s="15"/>
      <c r="G99" s="16" t="str">
        <f t="shared" si="6"/>
        <v/>
      </c>
      <c r="H99" s="17" t="str">
        <f t="shared" si="8"/>
        <v/>
      </c>
      <c r="I99" s="18" t="str">
        <f t="shared" si="7"/>
        <v/>
      </c>
      <c r="J99" s="19"/>
      <c r="K99" s="19"/>
    </row>
    <row r="100" spans="2:11" x14ac:dyDescent="0.2">
      <c r="B100" s="12">
        <v>95</v>
      </c>
      <c r="C100" s="13"/>
      <c r="D100" s="14"/>
      <c r="E100" s="15"/>
      <c r="F100" s="15"/>
      <c r="G100" s="16" t="str">
        <f t="shared" si="6"/>
        <v/>
      </c>
      <c r="H100" s="17" t="str">
        <f t="shared" si="8"/>
        <v/>
      </c>
      <c r="I100" s="18" t="str">
        <f t="shared" si="7"/>
        <v/>
      </c>
      <c r="J100" s="19"/>
      <c r="K100" s="19"/>
    </row>
    <row r="101" spans="2:11" x14ac:dyDescent="0.2">
      <c r="B101" s="12">
        <v>96</v>
      </c>
      <c r="C101" s="13"/>
      <c r="D101" s="14"/>
      <c r="E101" s="15"/>
      <c r="F101" s="15"/>
      <c r="G101" s="16" t="str">
        <f t="shared" si="6"/>
        <v/>
      </c>
      <c r="H101" s="17" t="str">
        <f t="shared" si="8"/>
        <v/>
      </c>
      <c r="I101" s="18" t="str">
        <f t="shared" si="7"/>
        <v/>
      </c>
      <c r="J101" s="19"/>
      <c r="K101" s="19"/>
    </row>
    <row r="102" spans="2:11" x14ac:dyDescent="0.2">
      <c r="B102" s="12">
        <v>97</v>
      </c>
      <c r="C102" s="13"/>
      <c r="D102" s="14"/>
      <c r="E102" s="15"/>
      <c r="F102" s="15"/>
      <c r="G102" s="16" t="str">
        <f t="shared" ref="G102:G133" si="9">IFERROR(F102/E102,"")</f>
        <v/>
      </c>
      <c r="H102" s="17" t="str">
        <f t="shared" si="8"/>
        <v/>
      </c>
      <c r="I102" s="18" t="str">
        <f t="shared" ref="I102:I133" si="10">IFERROR(IF(H102&gt;0,E102/H102*100,""),"")</f>
        <v/>
      </c>
      <c r="J102" s="19"/>
      <c r="K102" s="19"/>
    </row>
    <row r="103" spans="2:11" x14ac:dyDescent="0.2">
      <c r="B103" s="12">
        <v>98</v>
      </c>
      <c r="C103" s="13"/>
      <c r="D103" s="14"/>
      <c r="E103" s="15"/>
      <c r="F103" s="15"/>
      <c r="G103" s="16" t="str">
        <f t="shared" si="9"/>
        <v/>
      </c>
      <c r="H103" s="17" t="str">
        <f t="shared" ref="H103:H125" si="11">IFERROR(IF(AND(D103&gt;0,D102&gt;0),D103-D102,""),"")</f>
        <v/>
      </c>
      <c r="I103" s="18" t="str">
        <f t="shared" si="10"/>
        <v/>
      </c>
      <c r="J103" s="19"/>
      <c r="K103" s="19"/>
    </row>
    <row r="104" spans="2:11" x14ac:dyDescent="0.2">
      <c r="B104" s="12">
        <v>99</v>
      </c>
      <c r="C104" s="13"/>
      <c r="D104" s="14"/>
      <c r="E104" s="15"/>
      <c r="F104" s="15"/>
      <c r="G104" s="16" t="str">
        <f t="shared" si="9"/>
        <v/>
      </c>
      <c r="H104" s="17" t="str">
        <f t="shared" si="11"/>
        <v/>
      </c>
      <c r="I104" s="18" t="str">
        <f t="shared" si="10"/>
        <v/>
      </c>
      <c r="J104" s="19"/>
      <c r="K104" s="19"/>
    </row>
    <row r="105" spans="2:11" x14ac:dyDescent="0.2">
      <c r="B105" s="12">
        <v>100</v>
      </c>
      <c r="C105" s="13"/>
      <c r="D105" s="14"/>
      <c r="E105" s="15"/>
      <c r="F105" s="15"/>
      <c r="G105" s="16" t="str">
        <f t="shared" si="9"/>
        <v/>
      </c>
      <c r="H105" s="17" t="str">
        <f t="shared" si="11"/>
        <v/>
      </c>
      <c r="I105" s="18" t="str">
        <f t="shared" si="10"/>
        <v/>
      </c>
      <c r="J105" s="19"/>
      <c r="K105" s="19"/>
    </row>
    <row r="106" spans="2:11" x14ac:dyDescent="0.2">
      <c r="B106" s="12">
        <v>101</v>
      </c>
      <c r="C106" s="13"/>
      <c r="D106" s="14"/>
      <c r="E106" s="15"/>
      <c r="F106" s="15"/>
      <c r="G106" s="16" t="str">
        <f t="shared" si="9"/>
        <v/>
      </c>
      <c r="H106" s="17" t="str">
        <f t="shared" si="11"/>
        <v/>
      </c>
      <c r="I106" s="18" t="str">
        <f t="shared" si="10"/>
        <v/>
      </c>
      <c r="J106" s="19"/>
      <c r="K106" s="19"/>
    </row>
    <row r="107" spans="2:11" x14ac:dyDescent="0.2">
      <c r="B107" s="12">
        <v>102</v>
      </c>
      <c r="C107" s="13"/>
      <c r="D107" s="14"/>
      <c r="E107" s="15"/>
      <c r="F107" s="15"/>
      <c r="G107" s="16" t="str">
        <f t="shared" si="9"/>
        <v/>
      </c>
      <c r="H107" s="17" t="str">
        <f t="shared" si="11"/>
        <v/>
      </c>
      <c r="I107" s="18" t="str">
        <f t="shared" si="10"/>
        <v/>
      </c>
      <c r="J107" s="19"/>
      <c r="K107" s="19"/>
    </row>
    <row r="108" spans="2:11" x14ac:dyDescent="0.2">
      <c r="B108" s="12">
        <v>103</v>
      </c>
      <c r="C108" s="13"/>
      <c r="D108" s="14"/>
      <c r="E108" s="15"/>
      <c r="F108" s="15"/>
      <c r="G108" s="16" t="str">
        <f t="shared" si="9"/>
        <v/>
      </c>
      <c r="H108" s="17" t="str">
        <f t="shared" si="11"/>
        <v/>
      </c>
      <c r="I108" s="18" t="str">
        <f t="shared" si="10"/>
        <v/>
      </c>
      <c r="J108" s="19"/>
      <c r="K108" s="19"/>
    </row>
    <row r="109" spans="2:11" x14ac:dyDescent="0.2">
      <c r="B109" s="12">
        <v>104</v>
      </c>
      <c r="C109" s="13"/>
      <c r="D109" s="14"/>
      <c r="E109" s="15"/>
      <c r="F109" s="15"/>
      <c r="G109" s="16" t="str">
        <f t="shared" si="9"/>
        <v/>
      </c>
      <c r="H109" s="17" t="str">
        <f t="shared" si="11"/>
        <v/>
      </c>
      <c r="I109" s="18" t="str">
        <f t="shared" si="10"/>
        <v/>
      </c>
      <c r="J109" s="19"/>
      <c r="K109" s="19"/>
    </row>
    <row r="110" spans="2:11" x14ac:dyDescent="0.2">
      <c r="B110" s="12">
        <v>105</v>
      </c>
      <c r="C110" s="13"/>
      <c r="D110" s="14"/>
      <c r="E110" s="15"/>
      <c r="F110" s="15"/>
      <c r="G110" s="16" t="str">
        <f t="shared" si="9"/>
        <v/>
      </c>
      <c r="H110" s="17" t="str">
        <f t="shared" si="11"/>
        <v/>
      </c>
      <c r="I110" s="18" t="str">
        <f t="shared" si="10"/>
        <v/>
      </c>
      <c r="J110" s="19"/>
      <c r="K110" s="19"/>
    </row>
    <row r="111" spans="2:11" x14ac:dyDescent="0.2">
      <c r="B111" s="12">
        <v>106</v>
      </c>
      <c r="C111" s="13"/>
      <c r="D111" s="14"/>
      <c r="E111" s="15"/>
      <c r="F111" s="15"/>
      <c r="G111" s="16" t="str">
        <f t="shared" si="9"/>
        <v/>
      </c>
      <c r="H111" s="17" t="str">
        <f t="shared" si="11"/>
        <v/>
      </c>
      <c r="I111" s="18" t="str">
        <f t="shared" si="10"/>
        <v/>
      </c>
      <c r="J111" s="19"/>
      <c r="K111" s="19"/>
    </row>
    <row r="112" spans="2:11" x14ac:dyDescent="0.2">
      <c r="B112" s="12">
        <v>107</v>
      </c>
      <c r="C112" s="13"/>
      <c r="D112" s="14"/>
      <c r="E112" s="15"/>
      <c r="F112" s="15"/>
      <c r="G112" s="16" t="str">
        <f t="shared" si="9"/>
        <v/>
      </c>
      <c r="H112" s="17" t="str">
        <f t="shared" si="11"/>
        <v/>
      </c>
      <c r="I112" s="18" t="str">
        <f t="shared" si="10"/>
        <v/>
      </c>
      <c r="J112" s="19"/>
      <c r="K112" s="19"/>
    </row>
    <row r="113" spans="2:11" x14ac:dyDescent="0.2">
      <c r="B113" s="12">
        <v>108</v>
      </c>
      <c r="C113" s="13"/>
      <c r="D113" s="14"/>
      <c r="E113" s="15"/>
      <c r="F113" s="15"/>
      <c r="G113" s="16" t="str">
        <f t="shared" si="9"/>
        <v/>
      </c>
      <c r="H113" s="17" t="str">
        <f t="shared" si="11"/>
        <v/>
      </c>
      <c r="I113" s="18" t="str">
        <f t="shared" si="10"/>
        <v/>
      </c>
      <c r="J113" s="19"/>
      <c r="K113" s="19"/>
    </row>
    <row r="114" spans="2:11" x14ac:dyDescent="0.2">
      <c r="B114" s="12">
        <v>109</v>
      </c>
      <c r="C114" s="13"/>
      <c r="D114" s="14"/>
      <c r="E114" s="15"/>
      <c r="F114" s="15"/>
      <c r="G114" s="16" t="str">
        <f t="shared" si="9"/>
        <v/>
      </c>
      <c r="H114" s="17" t="str">
        <f t="shared" si="11"/>
        <v/>
      </c>
      <c r="I114" s="18" t="str">
        <f t="shared" si="10"/>
        <v/>
      </c>
      <c r="J114" s="19"/>
      <c r="K114" s="19"/>
    </row>
    <row r="115" spans="2:11" x14ac:dyDescent="0.2">
      <c r="B115" s="12">
        <v>110</v>
      </c>
      <c r="C115" s="13"/>
      <c r="D115" s="14"/>
      <c r="E115" s="15"/>
      <c r="F115" s="15"/>
      <c r="G115" s="16" t="str">
        <f t="shared" si="9"/>
        <v/>
      </c>
      <c r="H115" s="17" t="str">
        <f t="shared" si="11"/>
        <v/>
      </c>
      <c r="I115" s="18" t="str">
        <f t="shared" si="10"/>
        <v/>
      </c>
      <c r="J115" s="19"/>
      <c r="K115" s="19"/>
    </row>
    <row r="116" spans="2:11" x14ac:dyDescent="0.2">
      <c r="B116" s="12">
        <v>111</v>
      </c>
      <c r="C116" s="13"/>
      <c r="D116" s="14"/>
      <c r="E116" s="15"/>
      <c r="F116" s="15"/>
      <c r="G116" s="16" t="str">
        <f t="shared" si="9"/>
        <v/>
      </c>
      <c r="H116" s="17" t="str">
        <f t="shared" si="11"/>
        <v/>
      </c>
      <c r="I116" s="18" t="str">
        <f t="shared" si="10"/>
        <v/>
      </c>
      <c r="J116" s="19"/>
      <c r="K116" s="19"/>
    </row>
    <row r="117" spans="2:11" x14ac:dyDescent="0.2">
      <c r="B117" s="12">
        <v>112</v>
      </c>
      <c r="C117" s="13"/>
      <c r="D117" s="14"/>
      <c r="E117" s="15"/>
      <c r="F117" s="15"/>
      <c r="G117" s="16" t="str">
        <f t="shared" si="9"/>
        <v/>
      </c>
      <c r="H117" s="17" t="str">
        <f t="shared" si="11"/>
        <v/>
      </c>
      <c r="I117" s="18" t="str">
        <f t="shared" si="10"/>
        <v/>
      </c>
      <c r="J117" s="19"/>
      <c r="K117" s="19"/>
    </row>
    <row r="118" spans="2:11" x14ac:dyDescent="0.2">
      <c r="B118" s="12">
        <v>113</v>
      </c>
      <c r="C118" s="13"/>
      <c r="D118" s="14"/>
      <c r="E118" s="15"/>
      <c r="F118" s="15"/>
      <c r="G118" s="16" t="str">
        <f t="shared" si="9"/>
        <v/>
      </c>
      <c r="H118" s="17" t="str">
        <f t="shared" si="11"/>
        <v/>
      </c>
      <c r="I118" s="18" t="str">
        <f t="shared" si="10"/>
        <v/>
      </c>
      <c r="J118" s="19"/>
      <c r="K118" s="19"/>
    </row>
    <row r="119" spans="2:11" x14ac:dyDescent="0.2">
      <c r="B119" s="12">
        <v>114</v>
      </c>
      <c r="C119" s="13"/>
      <c r="D119" s="14"/>
      <c r="E119" s="15"/>
      <c r="F119" s="15"/>
      <c r="G119" s="16" t="str">
        <f t="shared" si="9"/>
        <v/>
      </c>
      <c r="H119" s="17" t="str">
        <f t="shared" si="11"/>
        <v/>
      </c>
      <c r="I119" s="18" t="str">
        <f t="shared" si="10"/>
        <v/>
      </c>
      <c r="J119" s="19"/>
      <c r="K119" s="19"/>
    </row>
    <row r="120" spans="2:11" x14ac:dyDescent="0.2">
      <c r="B120" s="12">
        <v>115</v>
      </c>
      <c r="C120" s="13"/>
      <c r="D120" s="14"/>
      <c r="E120" s="15"/>
      <c r="F120" s="15"/>
      <c r="G120" s="16" t="str">
        <f t="shared" si="9"/>
        <v/>
      </c>
      <c r="H120" s="17" t="str">
        <f t="shared" si="11"/>
        <v/>
      </c>
      <c r="I120" s="18" t="str">
        <f t="shared" si="10"/>
        <v/>
      </c>
      <c r="J120" s="19"/>
      <c r="K120" s="19"/>
    </row>
    <row r="121" spans="2:11" x14ac:dyDescent="0.2">
      <c r="B121" s="12">
        <v>116</v>
      </c>
      <c r="C121" s="13"/>
      <c r="D121" s="14"/>
      <c r="E121" s="15"/>
      <c r="F121" s="15"/>
      <c r="G121" s="16" t="str">
        <f t="shared" si="9"/>
        <v/>
      </c>
      <c r="H121" s="17" t="str">
        <f t="shared" si="11"/>
        <v/>
      </c>
      <c r="I121" s="18" t="str">
        <f t="shared" si="10"/>
        <v/>
      </c>
      <c r="J121" s="19"/>
      <c r="K121" s="19"/>
    </row>
    <row r="122" spans="2:11" x14ac:dyDescent="0.2">
      <c r="B122" s="12">
        <v>117</v>
      </c>
      <c r="C122" s="13"/>
      <c r="D122" s="14"/>
      <c r="E122" s="15"/>
      <c r="F122" s="15"/>
      <c r="G122" s="16" t="str">
        <f t="shared" si="9"/>
        <v/>
      </c>
      <c r="H122" s="17" t="str">
        <f t="shared" si="11"/>
        <v/>
      </c>
      <c r="I122" s="18" t="str">
        <f t="shared" si="10"/>
        <v/>
      </c>
      <c r="J122" s="19"/>
      <c r="K122" s="19"/>
    </row>
    <row r="123" spans="2:11" x14ac:dyDescent="0.2">
      <c r="B123" s="12">
        <v>118</v>
      </c>
      <c r="C123" s="13"/>
      <c r="D123" s="14"/>
      <c r="E123" s="15"/>
      <c r="F123" s="15"/>
      <c r="G123" s="16" t="str">
        <f t="shared" si="9"/>
        <v/>
      </c>
      <c r="H123" s="17" t="str">
        <f t="shared" si="11"/>
        <v/>
      </c>
      <c r="I123" s="18" t="str">
        <f t="shared" si="10"/>
        <v/>
      </c>
      <c r="J123" s="19"/>
      <c r="K123" s="19"/>
    </row>
    <row r="124" spans="2:11" x14ac:dyDescent="0.2">
      <c r="B124" s="12">
        <v>119</v>
      </c>
      <c r="C124" s="13"/>
      <c r="D124" s="14"/>
      <c r="E124" s="15"/>
      <c r="F124" s="15"/>
      <c r="G124" s="16" t="str">
        <f t="shared" si="9"/>
        <v/>
      </c>
      <c r="H124" s="17" t="str">
        <f t="shared" si="11"/>
        <v/>
      </c>
      <c r="I124" s="18" t="str">
        <f t="shared" si="10"/>
        <v/>
      </c>
      <c r="J124" s="19"/>
      <c r="K124" s="19"/>
    </row>
    <row r="125" spans="2:11" x14ac:dyDescent="0.2">
      <c r="B125" s="12">
        <v>120</v>
      </c>
      <c r="C125" s="13"/>
      <c r="D125" s="14"/>
      <c r="E125" s="15"/>
      <c r="F125" s="15"/>
      <c r="G125" s="16" t="str">
        <f t="shared" si="9"/>
        <v/>
      </c>
      <c r="H125" s="17" t="str">
        <f t="shared" si="11"/>
        <v/>
      </c>
      <c r="I125" s="18" t="str">
        <f t="shared" si="10"/>
        <v/>
      </c>
      <c r="J125" s="19"/>
      <c r="K125" s="19"/>
    </row>
    <row r="127" spans="2:11" x14ac:dyDescent="0.2">
      <c r="B127" s="20" t="s">
        <v>31</v>
      </c>
      <c r="C127" s="20" t="s">
        <v>32</v>
      </c>
      <c r="D127" s="21">
        <v>48702</v>
      </c>
      <c r="E127" s="22">
        <v>45.2</v>
      </c>
      <c r="F127" s="22">
        <v>61.05</v>
      </c>
      <c r="G127" s="23"/>
      <c r="H127" s="23"/>
      <c r="I127" s="23"/>
      <c r="J127" s="20" t="s">
        <v>33</v>
      </c>
      <c r="K127" s="20" t="s">
        <v>34</v>
      </c>
    </row>
    <row r="128" spans="2:11" x14ac:dyDescent="0.2">
      <c r="B128" s="10" t="s">
        <v>35</v>
      </c>
    </row>
    <row r="129" spans="2:11" x14ac:dyDescent="0.2">
      <c r="B129" s="24" t="s">
        <v>36</v>
      </c>
      <c r="C129" s="25"/>
      <c r="D129" s="25"/>
      <c r="E129" s="26">
        <f>SUM(E6:E125)</f>
        <v>0</v>
      </c>
      <c r="F129" s="27">
        <f>SUM(F6:F125)</f>
        <v>0</v>
      </c>
      <c r="G129" s="28" t="str">
        <f>IFERROR(F129/E129,"")</f>
        <v/>
      </c>
      <c r="H129" s="25"/>
      <c r="I129" s="25"/>
      <c r="J129" s="24" t="str">
        <f>"Nº de repostajes: "&amp;COUNT(E6:E125)</f>
        <v>Nº de repostajes: 0</v>
      </c>
      <c r="K129" s="25"/>
    </row>
    <row r="131" spans="2:11" x14ac:dyDescent="0.2">
      <c r="B131" s="10" t="s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51"/>
  <sheetViews>
    <sheetView showGridLines="0" zoomScaleNormal="100" workbookViewId="0">
      <selection activeCell="E6" sqref="E6"/>
    </sheetView>
  </sheetViews>
  <sheetFormatPr baseColWidth="10" defaultColWidth="8.6640625" defaultRowHeight="15" x14ac:dyDescent="0.2"/>
  <cols>
    <col min="2" max="2" width="13" customWidth="1"/>
    <col min="3" max="3" width="24" customWidth="1"/>
    <col min="4" max="4" width="40" customWidth="1"/>
    <col min="5" max="5" width="14" customWidth="1"/>
    <col min="6" max="6" width="16" customWidth="1"/>
    <col min="7" max="7" width="52" customWidth="1"/>
  </cols>
  <sheetData>
    <row r="2" spans="2:7" ht="20" x14ac:dyDescent="0.2">
      <c r="B2" s="9" t="s">
        <v>38</v>
      </c>
    </row>
    <row r="3" spans="2:7" x14ac:dyDescent="0.2">
      <c r="B3" s="10" t="s">
        <v>39</v>
      </c>
    </row>
    <row r="5" spans="2:7" ht="25.5" customHeight="1" x14ac:dyDescent="0.2">
      <c r="B5" s="11" t="s">
        <v>22</v>
      </c>
      <c r="C5" s="11" t="s">
        <v>40</v>
      </c>
      <c r="D5" s="11" t="s">
        <v>41</v>
      </c>
      <c r="E5" s="11" t="s">
        <v>25</v>
      </c>
      <c r="F5" s="11" t="s">
        <v>42</v>
      </c>
      <c r="G5" s="11" t="s">
        <v>43</v>
      </c>
    </row>
    <row r="6" spans="2:7" ht="26" x14ac:dyDescent="0.2">
      <c r="B6" s="13"/>
      <c r="C6" s="29" t="s">
        <v>44</v>
      </c>
      <c r="D6" s="30" t="s">
        <v>45</v>
      </c>
      <c r="E6" s="31"/>
      <c r="F6" s="30" t="s">
        <v>46</v>
      </c>
      <c r="G6" s="32" t="s">
        <v>47</v>
      </c>
    </row>
    <row r="7" spans="2:7" ht="26" x14ac:dyDescent="0.2">
      <c r="B7" s="13"/>
      <c r="C7" s="29" t="s">
        <v>48</v>
      </c>
      <c r="D7" s="30" t="s">
        <v>49</v>
      </c>
      <c r="E7" s="31"/>
      <c r="F7" s="30" t="s">
        <v>50</v>
      </c>
      <c r="G7" s="32" t="s">
        <v>51</v>
      </c>
    </row>
    <row r="8" spans="2:7" x14ac:dyDescent="0.2">
      <c r="B8" s="13"/>
      <c r="C8" s="29" t="s">
        <v>48</v>
      </c>
      <c r="D8" s="30" t="s">
        <v>52</v>
      </c>
      <c r="E8" s="31"/>
      <c r="F8" s="30" t="s">
        <v>50</v>
      </c>
      <c r="G8" s="32" t="s">
        <v>53</v>
      </c>
    </row>
    <row r="9" spans="2:7" ht="26" x14ac:dyDescent="0.2">
      <c r="B9" s="13"/>
      <c r="C9" s="29" t="s">
        <v>54</v>
      </c>
      <c r="D9" s="30" t="s">
        <v>55</v>
      </c>
      <c r="E9" s="31"/>
      <c r="F9" s="30" t="s">
        <v>50</v>
      </c>
      <c r="G9" s="32" t="s">
        <v>56</v>
      </c>
    </row>
    <row r="10" spans="2:7" x14ac:dyDescent="0.2">
      <c r="B10" s="13"/>
      <c r="C10" s="29" t="s">
        <v>54</v>
      </c>
      <c r="D10" s="30" t="s">
        <v>57</v>
      </c>
      <c r="E10" s="31"/>
      <c r="F10" s="30" t="s">
        <v>50</v>
      </c>
      <c r="G10" s="32" t="s">
        <v>58</v>
      </c>
    </row>
    <row r="11" spans="2:7" x14ac:dyDescent="0.2">
      <c r="B11" s="13"/>
      <c r="C11" s="29" t="s">
        <v>54</v>
      </c>
      <c r="D11" s="30" t="s">
        <v>59</v>
      </c>
      <c r="E11" s="31"/>
      <c r="F11" s="30" t="s">
        <v>50</v>
      </c>
      <c r="G11" s="32" t="s">
        <v>60</v>
      </c>
    </row>
    <row r="12" spans="2:7" x14ac:dyDescent="0.2">
      <c r="B12" s="13"/>
      <c r="C12" s="29" t="s">
        <v>61</v>
      </c>
      <c r="D12" s="30" t="s">
        <v>62</v>
      </c>
      <c r="E12" s="31"/>
      <c r="F12" s="30" t="s">
        <v>50</v>
      </c>
      <c r="G12" s="32" t="s">
        <v>63</v>
      </c>
    </row>
    <row r="13" spans="2:7" ht="26" x14ac:dyDescent="0.2">
      <c r="B13" s="13"/>
      <c r="C13" s="29" t="s">
        <v>64</v>
      </c>
      <c r="D13" s="30" t="s">
        <v>65</v>
      </c>
      <c r="E13" s="31"/>
      <c r="F13" s="30" t="s">
        <v>66</v>
      </c>
      <c r="G13" s="32" t="s">
        <v>67</v>
      </c>
    </row>
    <row r="14" spans="2:7" x14ac:dyDescent="0.2">
      <c r="B14" s="13"/>
      <c r="C14" s="29" t="s">
        <v>68</v>
      </c>
      <c r="D14" s="30" t="s">
        <v>69</v>
      </c>
      <c r="E14" s="31"/>
      <c r="F14" s="30" t="s">
        <v>66</v>
      </c>
      <c r="G14" s="32" t="s">
        <v>70</v>
      </c>
    </row>
    <row r="15" spans="2:7" x14ac:dyDescent="0.2">
      <c r="B15" s="13"/>
      <c r="C15" s="29" t="s">
        <v>71</v>
      </c>
      <c r="D15" s="30" t="s">
        <v>72</v>
      </c>
      <c r="E15" s="31"/>
      <c r="F15" s="30" t="s">
        <v>73</v>
      </c>
      <c r="G15" s="32" t="s">
        <v>74</v>
      </c>
    </row>
    <row r="16" spans="2:7" ht="26" x14ac:dyDescent="0.2">
      <c r="B16" s="13"/>
      <c r="C16" s="29" t="s">
        <v>75</v>
      </c>
      <c r="D16" s="30" t="s">
        <v>76</v>
      </c>
      <c r="E16" s="31"/>
      <c r="F16" s="30" t="s">
        <v>77</v>
      </c>
      <c r="G16" s="32" t="s">
        <v>78</v>
      </c>
    </row>
    <row r="17" spans="2:7" x14ac:dyDescent="0.2">
      <c r="B17" s="13"/>
      <c r="C17" s="29" t="s">
        <v>79</v>
      </c>
      <c r="D17" s="30" t="s">
        <v>275</v>
      </c>
      <c r="E17" s="31"/>
      <c r="F17" s="30" t="s">
        <v>46</v>
      </c>
      <c r="G17" s="32" t="s">
        <v>80</v>
      </c>
    </row>
    <row r="18" spans="2:7" x14ac:dyDescent="0.2">
      <c r="B18" s="13"/>
      <c r="C18" s="29" t="s">
        <v>81</v>
      </c>
      <c r="D18" s="30" t="s">
        <v>82</v>
      </c>
      <c r="E18" s="31"/>
      <c r="F18" s="30" t="s">
        <v>46</v>
      </c>
      <c r="G18" s="32"/>
    </row>
    <row r="19" spans="2:7" x14ac:dyDescent="0.2">
      <c r="B19" s="13"/>
      <c r="C19" s="29" t="s">
        <v>83</v>
      </c>
      <c r="D19" s="30" t="s">
        <v>84</v>
      </c>
      <c r="E19" s="31"/>
      <c r="F19" s="30" t="s">
        <v>46</v>
      </c>
      <c r="G19" s="32" t="s">
        <v>85</v>
      </c>
    </row>
    <row r="20" spans="2:7" x14ac:dyDescent="0.2">
      <c r="B20" s="13"/>
      <c r="C20" s="29" t="s">
        <v>86</v>
      </c>
      <c r="D20" s="30" t="s">
        <v>276</v>
      </c>
      <c r="E20" s="31"/>
      <c r="F20" s="30" t="s">
        <v>46</v>
      </c>
      <c r="G20" s="32" t="s">
        <v>87</v>
      </c>
    </row>
    <row r="21" spans="2:7" x14ac:dyDescent="0.2">
      <c r="B21" s="13"/>
      <c r="C21" s="29" t="s">
        <v>86</v>
      </c>
      <c r="D21" s="30" t="s">
        <v>88</v>
      </c>
      <c r="E21" s="31"/>
      <c r="F21" s="30" t="s">
        <v>50</v>
      </c>
      <c r="G21" s="32"/>
    </row>
    <row r="22" spans="2:7" x14ac:dyDescent="0.2">
      <c r="B22" s="13"/>
      <c r="C22" s="29" t="s">
        <v>89</v>
      </c>
      <c r="D22" s="30" t="s">
        <v>90</v>
      </c>
      <c r="E22" s="31"/>
      <c r="F22" s="30" t="s">
        <v>50</v>
      </c>
      <c r="G22" s="32" t="s">
        <v>91</v>
      </c>
    </row>
    <row r="23" spans="2:7" x14ac:dyDescent="0.2">
      <c r="B23" s="13"/>
      <c r="C23" s="29" t="s">
        <v>92</v>
      </c>
      <c r="D23" s="30" t="s">
        <v>93</v>
      </c>
      <c r="E23" s="31"/>
      <c r="F23" s="30"/>
      <c r="G23" s="32"/>
    </row>
    <row r="24" spans="2:7" x14ac:dyDescent="0.2">
      <c r="B24" s="13"/>
      <c r="C24" s="19"/>
      <c r="D24" s="19"/>
      <c r="E24" s="31"/>
      <c r="F24" s="19"/>
      <c r="G24" s="19"/>
    </row>
    <row r="25" spans="2:7" x14ac:dyDescent="0.2">
      <c r="B25" s="13"/>
      <c r="C25" s="19"/>
      <c r="D25" s="19"/>
      <c r="E25" s="31"/>
      <c r="F25" s="19"/>
      <c r="G25" s="19"/>
    </row>
    <row r="26" spans="2:7" x14ac:dyDescent="0.2">
      <c r="B26" s="13"/>
      <c r="C26" s="19"/>
      <c r="D26" s="19"/>
      <c r="E26" s="31"/>
      <c r="F26" s="19"/>
      <c r="G26" s="19"/>
    </row>
    <row r="27" spans="2:7" x14ac:dyDescent="0.2">
      <c r="B27" s="13"/>
      <c r="C27" s="19"/>
      <c r="D27" s="19"/>
      <c r="E27" s="31"/>
      <c r="F27" s="19"/>
      <c r="G27" s="19"/>
    </row>
    <row r="28" spans="2:7" x14ac:dyDescent="0.2">
      <c r="B28" s="13"/>
      <c r="C28" s="19"/>
      <c r="D28" s="19"/>
      <c r="E28" s="31"/>
      <c r="F28" s="19"/>
      <c r="G28" s="19"/>
    </row>
    <row r="29" spans="2:7" x14ac:dyDescent="0.2">
      <c r="B29" s="13"/>
      <c r="C29" s="19"/>
      <c r="D29" s="19"/>
      <c r="E29" s="31"/>
      <c r="F29" s="19"/>
      <c r="G29" s="19"/>
    </row>
    <row r="30" spans="2:7" x14ac:dyDescent="0.2">
      <c r="B30" s="13"/>
      <c r="C30" s="19"/>
      <c r="D30" s="19"/>
      <c r="E30" s="31"/>
      <c r="F30" s="19"/>
      <c r="G30" s="19"/>
    </row>
    <row r="31" spans="2:7" x14ac:dyDescent="0.2">
      <c r="B31" s="13"/>
      <c r="C31" s="19"/>
      <c r="D31" s="19"/>
      <c r="E31" s="31"/>
      <c r="F31" s="19"/>
      <c r="G31" s="19"/>
    </row>
    <row r="32" spans="2:7" x14ac:dyDescent="0.2">
      <c r="B32" s="13"/>
      <c r="C32" s="19"/>
      <c r="D32" s="19"/>
      <c r="E32" s="31"/>
      <c r="F32" s="19"/>
      <c r="G32" s="19"/>
    </row>
    <row r="33" spans="2:7" x14ac:dyDescent="0.2">
      <c r="B33" s="13"/>
      <c r="C33" s="19"/>
      <c r="D33" s="19"/>
      <c r="E33" s="31"/>
      <c r="F33" s="19"/>
      <c r="G33" s="19"/>
    </row>
    <row r="34" spans="2:7" x14ac:dyDescent="0.2">
      <c r="B34" s="13"/>
      <c r="C34" s="19"/>
      <c r="D34" s="19"/>
      <c r="E34" s="31"/>
      <c r="F34" s="19"/>
      <c r="G34" s="19"/>
    </row>
    <row r="35" spans="2:7" x14ac:dyDescent="0.2">
      <c r="B35" s="13"/>
      <c r="C35" s="19"/>
      <c r="D35" s="19"/>
      <c r="E35" s="31"/>
      <c r="F35" s="19"/>
      <c r="G35" s="19"/>
    </row>
    <row r="36" spans="2:7" x14ac:dyDescent="0.2">
      <c r="B36" s="13"/>
      <c r="C36" s="19"/>
      <c r="D36" s="19"/>
      <c r="E36" s="31"/>
      <c r="F36" s="19"/>
      <c r="G36" s="19"/>
    </row>
    <row r="37" spans="2:7" x14ac:dyDescent="0.2">
      <c r="B37" s="13"/>
      <c r="C37" s="19"/>
      <c r="D37" s="19"/>
      <c r="E37" s="31"/>
      <c r="F37" s="19"/>
      <c r="G37" s="19"/>
    </row>
    <row r="38" spans="2:7" x14ac:dyDescent="0.2">
      <c r="B38" s="13"/>
      <c r="C38" s="19"/>
      <c r="D38" s="19"/>
      <c r="E38" s="31"/>
      <c r="F38" s="19"/>
      <c r="G38" s="19"/>
    </row>
    <row r="39" spans="2:7" x14ac:dyDescent="0.2">
      <c r="B39" s="13"/>
      <c r="C39" s="19"/>
      <c r="D39" s="19"/>
      <c r="E39" s="31"/>
      <c r="F39" s="19"/>
      <c r="G39" s="19"/>
    </row>
    <row r="40" spans="2:7" x14ac:dyDescent="0.2">
      <c r="B40" s="13"/>
      <c r="C40" s="19"/>
      <c r="D40" s="19"/>
      <c r="E40" s="31"/>
      <c r="F40" s="19"/>
      <c r="G40" s="19"/>
    </row>
    <row r="41" spans="2:7" x14ac:dyDescent="0.2">
      <c r="B41" s="13"/>
      <c r="C41" s="19"/>
      <c r="D41" s="19"/>
      <c r="E41" s="31"/>
      <c r="F41" s="19"/>
      <c r="G41" s="19"/>
    </row>
    <row r="42" spans="2:7" x14ac:dyDescent="0.2">
      <c r="B42" s="13"/>
      <c r="C42" s="19"/>
      <c r="D42" s="19"/>
      <c r="E42" s="31"/>
      <c r="F42" s="19"/>
      <c r="G42" s="19"/>
    </row>
    <row r="43" spans="2:7" x14ac:dyDescent="0.2">
      <c r="B43" s="13"/>
      <c r="C43" s="19"/>
      <c r="D43" s="19"/>
      <c r="E43" s="31"/>
      <c r="F43" s="19"/>
      <c r="G43" s="19"/>
    </row>
    <row r="44" spans="2:7" x14ac:dyDescent="0.2">
      <c r="B44" s="13"/>
      <c r="C44" s="19"/>
      <c r="D44" s="19"/>
      <c r="E44" s="31"/>
      <c r="F44" s="19"/>
      <c r="G44" s="19"/>
    </row>
    <row r="45" spans="2:7" x14ac:dyDescent="0.2">
      <c r="B45" s="13"/>
      <c r="C45" s="19"/>
      <c r="D45" s="19"/>
      <c r="E45" s="31"/>
      <c r="F45" s="19"/>
      <c r="G45" s="19"/>
    </row>
    <row r="46" spans="2:7" x14ac:dyDescent="0.2">
      <c r="B46" s="13"/>
      <c r="C46" s="19"/>
      <c r="D46" s="19"/>
      <c r="E46" s="31"/>
      <c r="F46" s="19"/>
      <c r="G46" s="19"/>
    </row>
    <row r="47" spans="2:7" x14ac:dyDescent="0.2">
      <c r="B47" s="13"/>
      <c r="C47" s="19"/>
      <c r="D47" s="19"/>
      <c r="E47" s="31"/>
      <c r="F47" s="19"/>
      <c r="G47" s="19"/>
    </row>
    <row r="49" spans="2:7" x14ac:dyDescent="0.2">
      <c r="B49" s="25"/>
      <c r="C49" s="24" t="s">
        <v>94</v>
      </c>
      <c r="D49" s="25"/>
      <c r="E49" s="27">
        <f>SUM(E6:E47)</f>
        <v>0</v>
      </c>
      <c r="F49" s="25"/>
      <c r="G49" s="25"/>
    </row>
    <row r="51" spans="2:7" x14ac:dyDescent="0.2">
      <c r="C51" s="10" t="s">
        <v>95</v>
      </c>
    </row>
  </sheetData>
  <dataValidations count="1">
    <dataValidation type="list" allowBlank="1" sqref="C24:C47" xr:uid="{00000000-0002-0000-0200-000000000000}">
      <formula1>"Combustible estimado,Mantenimiento,Neumáticos y frenos,Reparaciones,Seguro,Impuesto circulación,ITV,Parking fijo,Parking ocasional,Peajes,Multas,Lavado y detailing,Mejoras y estética,Otros"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40"/>
  <sheetViews>
    <sheetView showGridLines="0" topLeftCell="A4" zoomScaleNormal="100" workbookViewId="0">
      <selection activeCell="C5" sqref="C5"/>
    </sheetView>
  </sheetViews>
  <sheetFormatPr baseColWidth="10" defaultColWidth="8.6640625" defaultRowHeight="15" x14ac:dyDescent="0.2"/>
  <cols>
    <col min="1" max="1" width="3" customWidth="1"/>
    <col min="2" max="2" width="46" customWidth="1"/>
    <col min="3" max="3" width="18" customWidth="1"/>
    <col min="4" max="4" width="66" customWidth="1"/>
  </cols>
  <sheetData>
    <row r="2" spans="2:4" ht="20" x14ac:dyDescent="0.2">
      <c r="B2" s="9" t="s">
        <v>96</v>
      </c>
    </row>
    <row r="3" spans="2:4" x14ac:dyDescent="0.2">
      <c r="B3" s="10" t="s">
        <v>97</v>
      </c>
    </row>
    <row r="5" spans="2:4" x14ac:dyDescent="0.2">
      <c r="B5" s="33" t="s">
        <v>98</v>
      </c>
      <c r="C5" s="34"/>
      <c r="D5" s="34"/>
    </row>
    <row r="6" spans="2:4" x14ac:dyDescent="0.2">
      <c r="B6" s="35" t="s">
        <v>99</v>
      </c>
      <c r="C6" s="31"/>
      <c r="D6" s="36" t="s">
        <v>100</v>
      </c>
    </row>
    <row r="7" spans="2:4" x14ac:dyDescent="0.2">
      <c r="B7" s="35" t="s">
        <v>101</v>
      </c>
      <c r="C7" s="31"/>
      <c r="D7" s="36" t="s">
        <v>102</v>
      </c>
    </row>
    <row r="8" spans="2:4" x14ac:dyDescent="0.2">
      <c r="B8" s="35" t="s">
        <v>103</v>
      </c>
      <c r="C8" s="37">
        <f>MAX(0,C6-C7)</f>
        <v>0</v>
      </c>
      <c r="D8" s="36" t="s">
        <v>104</v>
      </c>
    </row>
    <row r="9" spans="2:4" x14ac:dyDescent="0.2">
      <c r="B9" s="35" t="s">
        <v>105</v>
      </c>
      <c r="C9" s="38"/>
      <c r="D9" s="36" t="s">
        <v>106</v>
      </c>
    </row>
    <row r="10" spans="2:4" x14ac:dyDescent="0.2">
      <c r="B10" s="35" t="s">
        <v>107</v>
      </c>
      <c r="C10" s="14"/>
      <c r="D10" s="36" t="s">
        <v>277</v>
      </c>
    </row>
    <row r="11" spans="2:4" x14ac:dyDescent="0.2">
      <c r="B11" s="35" t="s">
        <v>108</v>
      </c>
      <c r="C11" s="37">
        <f>IFERROR(IF(C9=0,C8/C10,PMT(C9/12,C10,-C8)),0)</f>
        <v>0</v>
      </c>
      <c r="D11" s="36" t="s">
        <v>109</v>
      </c>
    </row>
    <row r="12" spans="2:4" x14ac:dyDescent="0.2">
      <c r="B12" s="35" t="s">
        <v>110</v>
      </c>
      <c r="C12" s="31"/>
      <c r="D12" s="36" t="s">
        <v>111</v>
      </c>
    </row>
    <row r="13" spans="2:4" x14ac:dyDescent="0.2">
      <c r="B13" s="39" t="s">
        <v>112</v>
      </c>
      <c r="C13" s="40">
        <f>IF(C12&gt;0,C12,C11)</f>
        <v>0</v>
      </c>
      <c r="D13" s="36"/>
    </row>
    <row r="15" spans="2:4" x14ac:dyDescent="0.2">
      <c r="B15" s="33" t="s">
        <v>113</v>
      </c>
      <c r="C15" s="34"/>
      <c r="D15" s="34"/>
    </row>
    <row r="16" spans="2:4" x14ac:dyDescent="0.2">
      <c r="B16" s="35" t="s">
        <v>114</v>
      </c>
      <c r="C16" s="14"/>
      <c r="D16" s="36" t="s">
        <v>115</v>
      </c>
    </row>
    <row r="17" spans="2:4" x14ac:dyDescent="0.2">
      <c r="B17" s="35" t="s">
        <v>116</v>
      </c>
      <c r="C17" s="14"/>
      <c r="D17" s="36" t="s">
        <v>117</v>
      </c>
    </row>
    <row r="18" spans="2:4" x14ac:dyDescent="0.2">
      <c r="B18" s="35" t="s">
        <v>118</v>
      </c>
      <c r="C18" s="17">
        <f>C16+C17</f>
        <v>0</v>
      </c>
      <c r="D18" s="36"/>
    </row>
    <row r="20" spans="2:4" x14ac:dyDescent="0.2">
      <c r="B20" s="33" t="s">
        <v>119</v>
      </c>
      <c r="C20" s="34"/>
      <c r="D20" s="34"/>
    </row>
    <row r="21" spans="2:4" x14ac:dyDescent="0.2">
      <c r="B21" s="10" t="s">
        <v>120</v>
      </c>
      <c r="D21" s="10" t="s">
        <v>121</v>
      </c>
    </row>
    <row r="22" spans="2:4" x14ac:dyDescent="0.2">
      <c r="B22" s="35" t="s">
        <v>122</v>
      </c>
      <c r="C22" s="37">
        <f>IFERROR(IF(C9=0,MAX(0,C8-C13*C16),MAX(0,C8*(1+C9/12)^C16-C13*((1+C9/12)^C16-1)/(C9/12))),0)</f>
        <v>0</v>
      </c>
      <c r="D22" s="36"/>
    </row>
    <row r="23" spans="2:4" x14ac:dyDescent="0.2">
      <c r="B23" s="35" t="s">
        <v>123</v>
      </c>
      <c r="C23" s="37">
        <f>IFERROR(IF(C9=0,MAX(0,C8-C13*C18),MAX(0,C8*(1+C9/12)^C18-C13*((1+C9/12)^C18-1)/(C9/12))),0)</f>
        <v>0</v>
      </c>
      <c r="D23" s="36"/>
    </row>
    <row r="24" spans="2:4" x14ac:dyDescent="0.2">
      <c r="B24" s="35" t="s">
        <v>124</v>
      </c>
      <c r="C24" s="37">
        <f>MAX(0,C22-C23)</f>
        <v>0</v>
      </c>
      <c r="D24" s="36" t="s">
        <v>125</v>
      </c>
    </row>
    <row r="25" spans="2:4" x14ac:dyDescent="0.2">
      <c r="B25" s="39" t="s">
        <v>126</v>
      </c>
      <c r="C25" s="40">
        <f>MAX(0,C13*C17-C24)</f>
        <v>0</v>
      </c>
      <c r="D25" s="36" t="s">
        <v>127</v>
      </c>
    </row>
    <row r="26" spans="2:4" x14ac:dyDescent="0.2">
      <c r="B26" s="35" t="s">
        <v>128</v>
      </c>
      <c r="C26" s="37">
        <f>C13*C17</f>
        <v>0</v>
      </c>
      <c r="D26" s="36" t="s">
        <v>129</v>
      </c>
    </row>
    <row r="28" spans="2:4" x14ac:dyDescent="0.2">
      <c r="B28" s="33" t="s">
        <v>130</v>
      </c>
      <c r="C28" s="34"/>
      <c r="D28" s="34"/>
    </row>
    <row r="29" spans="2:4" x14ac:dyDescent="0.2">
      <c r="B29" s="10" t="s">
        <v>131</v>
      </c>
      <c r="D29" s="10" t="s">
        <v>132</v>
      </c>
    </row>
    <row r="30" spans="2:4" x14ac:dyDescent="0.2">
      <c r="B30" s="35" t="s">
        <v>133</v>
      </c>
      <c r="C30" s="31"/>
      <c r="D30" s="36" t="s">
        <v>134</v>
      </c>
    </row>
    <row r="31" spans="2:4" x14ac:dyDescent="0.2">
      <c r="B31" s="35" t="s">
        <v>135</v>
      </c>
      <c r="C31" s="31"/>
      <c r="D31" s="36" t="s">
        <v>136</v>
      </c>
    </row>
    <row r="32" spans="2:4" x14ac:dyDescent="0.2">
      <c r="B32" s="39" t="s">
        <v>137</v>
      </c>
      <c r="C32" s="40">
        <f>MAX(0,C30-C31)</f>
        <v>0</v>
      </c>
      <c r="D32" s="36" t="s">
        <v>138</v>
      </c>
    </row>
    <row r="33" spans="2:4" x14ac:dyDescent="0.2">
      <c r="B33" s="35" t="s">
        <v>139</v>
      </c>
      <c r="C33" s="41" t="str">
        <f>IFERROR(IF(C30&gt;0,(C30-C31)/C30,""),"")</f>
        <v/>
      </c>
      <c r="D33" s="36"/>
    </row>
    <row r="36" spans="2:4" x14ac:dyDescent="0.2">
      <c r="B36" s="39" t="s">
        <v>140</v>
      </c>
    </row>
    <row r="37" spans="2:4" x14ac:dyDescent="0.2">
      <c r="B37" s="1" t="s">
        <v>141</v>
      </c>
      <c r="C37" s="1"/>
      <c r="D37" s="1"/>
    </row>
    <row r="38" spans="2:4" x14ac:dyDescent="0.2">
      <c r="B38" s="1" t="s">
        <v>142</v>
      </c>
      <c r="C38" s="1"/>
      <c r="D38" s="1"/>
    </row>
    <row r="39" spans="2:4" x14ac:dyDescent="0.2">
      <c r="B39" s="1" t="s">
        <v>143</v>
      </c>
      <c r="C39" s="1"/>
      <c r="D39" s="1"/>
    </row>
    <row r="40" spans="2:4" x14ac:dyDescent="0.2">
      <c r="B40" s="1" t="s">
        <v>144</v>
      </c>
      <c r="C40" s="1"/>
      <c r="D40" s="1"/>
    </row>
  </sheetData>
  <mergeCells count="4">
    <mergeCell ref="B37:D37"/>
    <mergeCell ref="B38:D38"/>
    <mergeCell ref="B39:D39"/>
    <mergeCell ref="B40:D40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22"/>
  <sheetViews>
    <sheetView showGridLines="0" zoomScaleNormal="100" workbookViewId="0">
      <selection activeCell="E18" sqref="E18"/>
    </sheetView>
  </sheetViews>
  <sheetFormatPr baseColWidth="10" defaultColWidth="8.6640625" defaultRowHeight="15" x14ac:dyDescent="0.2"/>
  <cols>
    <col min="2" max="2" width="24" customWidth="1"/>
    <col min="3" max="3" width="30" customWidth="1"/>
    <col min="4" max="4" width="15" customWidth="1"/>
    <col min="5" max="5" width="20" customWidth="1"/>
    <col min="6" max="6" width="12" customWidth="1"/>
    <col min="7" max="7" width="16" customWidth="1"/>
    <col min="8" max="8" width="13" customWidth="1"/>
    <col min="9" max="9" width="11" customWidth="1"/>
    <col min="10" max="10" width="15" customWidth="1"/>
  </cols>
  <sheetData>
    <row r="2" spans="2:10" ht="20" x14ac:dyDescent="0.2">
      <c r="B2" s="9" t="s">
        <v>145</v>
      </c>
    </row>
    <row r="3" spans="2:10" ht="38" customHeight="1" x14ac:dyDescent="0.2">
      <c r="B3" s="3" t="s">
        <v>146</v>
      </c>
    </row>
    <row r="5" spans="2:10" ht="43.5" customHeight="1" x14ac:dyDescent="0.2">
      <c r="B5" s="11" t="s">
        <v>147</v>
      </c>
      <c r="C5" s="11" t="s">
        <v>148</v>
      </c>
      <c r="D5" s="11" t="s">
        <v>149</v>
      </c>
      <c r="E5" s="11" t="s">
        <v>150</v>
      </c>
      <c r="F5" s="11" t="s">
        <v>151</v>
      </c>
      <c r="G5" s="11" t="s">
        <v>152</v>
      </c>
      <c r="H5" s="11" t="s">
        <v>153</v>
      </c>
      <c r="I5" s="11" t="s">
        <v>154</v>
      </c>
      <c r="J5" s="11" t="s">
        <v>155</v>
      </c>
    </row>
    <row r="6" spans="2:10" x14ac:dyDescent="0.2">
      <c r="B6" s="42" t="s">
        <v>156</v>
      </c>
      <c r="C6" s="43" t="s">
        <v>157</v>
      </c>
      <c r="D6" s="44" t="s">
        <v>158</v>
      </c>
      <c r="E6" s="44" t="s">
        <v>159</v>
      </c>
      <c r="F6" s="44" t="s">
        <v>160</v>
      </c>
      <c r="G6" s="44" t="s">
        <v>161</v>
      </c>
      <c r="H6" s="44" t="s">
        <v>162</v>
      </c>
      <c r="I6" s="44" t="s">
        <v>163</v>
      </c>
      <c r="J6" s="44" t="s">
        <v>164</v>
      </c>
    </row>
    <row r="7" spans="2:10" x14ac:dyDescent="0.2">
      <c r="B7" s="45" t="s">
        <v>165</v>
      </c>
      <c r="C7" s="46" t="s">
        <v>166</v>
      </c>
      <c r="D7" s="47" t="s">
        <v>167</v>
      </c>
      <c r="E7" s="47" t="s">
        <v>168</v>
      </c>
      <c r="F7" s="47" t="s">
        <v>169</v>
      </c>
      <c r="G7" s="47" t="s">
        <v>170</v>
      </c>
      <c r="H7" s="47" t="s">
        <v>162</v>
      </c>
      <c r="I7" s="47" t="s">
        <v>163</v>
      </c>
      <c r="J7" s="47" t="s">
        <v>171</v>
      </c>
    </row>
    <row r="8" spans="2:10" x14ac:dyDescent="0.2">
      <c r="B8" s="42" t="s">
        <v>172</v>
      </c>
      <c r="C8" s="43" t="s">
        <v>173</v>
      </c>
      <c r="D8" s="44" t="s">
        <v>174</v>
      </c>
      <c r="E8" s="44" t="s">
        <v>175</v>
      </c>
      <c r="F8" s="44" t="s">
        <v>176</v>
      </c>
      <c r="G8" s="44" t="s">
        <v>177</v>
      </c>
      <c r="H8" s="44" t="s">
        <v>178</v>
      </c>
      <c r="I8" s="44" t="s">
        <v>169</v>
      </c>
      <c r="J8" s="44" t="s">
        <v>171</v>
      </c>
    </row>
    <row r="9" spans="2:10" x14ac:dyDescent="0.2">
      <c r="B9" s="45" t="s">
        <v>179</v>
      </c>
      <c r="C9" s="46" t="s">
        <v>180</v>
      </c>
      <c r="D9" s="47" t="s">
        <v>181</v>
      </c>
      <c r="E9" s="47" t="s">
        <v>182</v>
      </c>
      <c r="F9" s="47" t="s">
        <v>183</v>
      </c>
      <c r="G9" s="47" t="s">
        <v>184</v>
      </c>
      <c r="H9" s="47" t="s">
        <v>168</v>
      </c>
      <c r="I9" s="47" t="s">
        <v>185</v>
      </c>
      <c r="J9" s="47" t="s">
        <v>186</v>
      </c>
    </row>
    <row r="10" spans="2:10" x14ac:dyDescent="0.2">
      <c r="B10" s="42" t="s">
        <v>187</v>
      </c>
      <c r="C10" s="43" t="s">
        <v>188</v>
      </c>
      <c r="D10" s="44" t="s">
        <v>189</v>
      </c>
      <c r="E10" s="44" t="s">
        <v>190</v>
      </c>
      <c r="F10" s="44" t="s">
        <v>191</v>
      </c>
      <c r="G10" s="44" t="s">
        <v>192</v>
      </c>
      <c r="H10" s="44" t="s">
        <v>159</v>
      </c>
      <c r="I10" s="44" t="s">
        <v>193</v>
      </c>
      <c r="J10" s="44" t="s">
        <v>186</v>
      </c>
    </row>
    <row r="11" spans="2:10" x14ac:dyDescent="0.2">
      <c r="B11" s="45" t="s">
        <v>194</v>
      </c>
      <c r="C11" s="46" t="s">
        <v>195</v>
      </c>
      <c r="D11" s="47" t="s">
        <v>196</v>
      </c>
      <c r="E11" s="47" t="s">
        <v>197</v>
      </c>
      <c r="F11" s="47" t="s">
        <v>198</v>
      </c>
      <c r="G11" s="47" t="s">
        <v>199</v>
      </c>
      <c r="H11" s="47" t="s">
        <v>200</v>
      </c>
      <c r="I11" s="47" t="s">
        <v>201</v>
      </c>
      <c r="J11" s="47" t="s">
        <v>202</v>
      </c>
    </row>
    <row r="12" spans="2:10" x14ac:dyDescent="0.2">
      <c r="B12" s="42" t="s">
        <v>203</v>
      </c>
      <c r="C12" s="43" t="s">
        <v>204</v>
      </c>
      <c r="D12" s="44" t="s">
        <v>205</v>
      </c>
      <c r="E12" s="44" t="s">
        <v>200</v>
      </c>
      <c r="F12" s="44" t="s">
        <v>206</v>
      </c>
      <c r="G12" s="44" t="s">
        <v>207</v>
      </c>
      <c r="H12" s="44" t="s">
        <v>208</v>
      </c>
      <c r="I12" s="44" t="s">
        <v>209</v>
      </c>
      <c r="J12" s="44" t="s">
        <v>210</v>
      </c>
    </row>
    <row r="15" spans="2:10" x14ac:dyDescent="0.2">
      <c r="B15" s="39" t="s">
        <v>211</v>
      </c>
    </row>
    <row r="16" spans="2:10" ht="66" x14ac:dyDescent="0.2">
      <c r="B16" s="48" t="s">
        <v>212</v>
      </c>
    </row>
    <row r="17" spans="2:2" ht="66" x14ac:dyDescent="0.2">
      <c r="B17" s="48" t="s">
        <v>213</v>
      </c>
    </row>
    <row r="18" spans="2:2" ht="53" x14ac:dyDescent="0.2">
      <c r="B18" s="48" t="s">
        <v>214</v>
      </c>
    </row>
    <row r="19" spans="2:2" ht="53" x14ac:dyDescent="0.2">
      <c r="B19" s="48" t="s">
        <v>215</v>
      </c>
    </row>
    <row r="20" spans="2:2" ht="53" x14ac:dyDescent="0.2">
      <c r="B20" s="48" t="s">
        <v>216</v>
      </c>
    </row>
    <row r="21" spans="2:2" ht="53" x14ac:dyDescent="0.2">
      <c r="B21" s="48" t="s">
        <v>217</v>
      </c>
    </row>
    <row r="22" spans="2:2" ht="53" x14ac:dyDescent="0.2">
      <c r="B22" s="48" t="s">
        <v>218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67"/>
  <sheetViews>
    <sheetView showGridLines="0" tabSelected="1" zoomScaleNormal="100" workbookViewId="0">
      <selection activeCell="C6" sqref="C6"/>
    </sheetView>
  </sheetViews>
  <sheetFormatPr baseColWidth="10" defaultColWidth="8.6640625" defaultRowHeight="15" x14ac:dyDescent="0.2"/>
  <cols>
    <col min="1" max="1" width="3" customWidth="1"/>
    <col min="2" max="2" width="46" customWidth="1"/>
    <col min="3" max="3" width="18" customWidth="1"/>
    <col min="4" max="4" width="64" customWidth="1"/>
  </cols>
  <sheetData>
    <row r="2" spans="2:4" ht="20" x14ac:dyDescent="0.2">
      <c r="B2" s="9" t="s">
        <v>219</v>
      </c>
    </row>
    <row r="3" spans="2:4" x14ac:dyDescent="0.2">
      <c r="B3" s="10" t="s">
        <v>220</v>
      </c>
    </row>
    <row r="5" spans="2:4" x14ac:dyDescent="0.2">
      <c r="B5" s="33" t="s">
        <v>221</v>
      </c>
      <c r="C5" s="34"/>
      <c r="D5" s="34"/>
    </row>
    <row r="6" spans="2:4" x14ac:dyDescent="0.2">
      <c r="B6" s="35" t="s">
        <v>222</v>
      </c>
      <c r="C6" s="14"/>
      <c r="D6" s="36" t="s">
        <v>223</v>
      </c>
    </row>
    <row r="7" spans="2:4" x14ac:dyDescent="0.2">
      <c r="B7" s="35" t="s">
        <v>224</v>
      </c>
      <c r="C7" s="14"/>
      <c r="D7" s="36" t="s">
        <v>225</v>
      </c>
    </row>
    <row r="8" spans="2:4" x14ac:dyDescent="0.2">
      <c r="B8" s="35" t="s">
        <v>226</v>
      </c>
      <c r="C8" s="14"/>
      <c r="D8" s="36" t="s">
        <v>117</v>
      </c>
    </row>
    <row r="9" spans="2:4" x14ac:dyDescent="0.2">
      <c r="B9" s="39" t="s">
        <v>227</v>
      </c>
      <c r="C9" s="49">
        <f>MAX(0,C7-C6)</f>
        <v>0</v>
      </c>
      <c r="D9" s="36"/>
    </row>
    <row r="11" spans="2:4" x14ac:dyDescent="0.2">
      <c r="B11" s="33" t="s">
        <v>228</v>
      </c>
      <c r="C11" s="34"/>
      <c r="D11" s="34"/>
    </row>
    <row r="12" spans="2:4" x14ac:dyDescent="0.2">
      <c r="B12" s="35" t="s">
        <v>229</v>
      </c>
      <c r="C12" s="50">
        <f>Repostajes!E129</f>
        <v>0</v>
      </c>
      <c r="D12" s="36" t="s">
        <v>230</v>
      </c>
    </row>
    <row r="13" spans="2:4" x14ac:dyDescent="0.2">
      <c r="B13" s="35" t="s">
        <v>231</v>
      </c>
      <c r="C13" s="37">
        <f>Repostajes!F129</f>
        <v>0</v>
      </c>
      <c r="D13" s="36"/>
    </row>
    <row r="14" spans="2:4" x14ac:dyDescent="0.2">
      <c r="B14" s="35" t="s">
        <v>232</v>
      </c>
      <c r="C14" s="16">
        <f>IFERROR(C13/C12,0)</f>
        <v>0</v>
      </c>
      <c r="D14" s="36" t="s">
        <v>233</v>
      </c>
    </row>
    <row r="15" spans="2:4" x14ac:dyDescent="0.2">
      <c r="B15" s="35" t="s">
        <v>234</v>
      </c>
      <c r="C15" s="18">
        <f>IFERROR(C12/C9*100,0)</f>
        <v>0</v>
      </c>
      <c r="D15" s="36" t="s">
        <v>235</v>
      </c>
    </row>
    <row r="16" spans="2:4" x14ac:dyDescent="0.2">
      <c r="B16" s="35" t="s">
        <v>236</v>
      </c>
      <c r="C16" s="15"/>
      <c r="D16" s="36" t="s">
        <v>237</v>
      </c>
    </row>
    <row r="17" spans="2:4" x14ac:dyDescent="0.2">
      <c r="B17" s="35" t="s">
        <v>238</v>
      </c>
      <c r="C17" s="51" t="str">
        <f>IFERROR(IF(C16&gt;0,C16/C15-1,""),"")</f>
        <v/>
      </c>
      <c r="D17" s="36" t="s">
        <v>239</v>
      </c>
    </row>
    <row r="18" spans="2:4" x14ac:dyDescent="0.2">
      <c r="B18" s="35" t="s">
        <v>240</v>
      </c>
      <c r="C18" s="19" t="s">
        <v>241</v>
      </c>
      <c r="D18" s="36" t="s">
        <v>242</v>
      </c>
    </row>
    <row r="19" spans="2:4" x14ac:dyDescent="0.2">
      <c r="B19" s="35" t="s">
        <v>243</v>
      </c>
      <c r="C19" s="37">
        <f>IFERROR(IF(C16&gt;0,C9*C16/100*C14,0),0)</f>
        <v>0</v>
      </c>
      <c r="D19" s="36"/>
    </row>
    <row r="20" spans="2:4" x14ac:dyDescent="0.2">
      <c r="B20" s="39" t="s">
        <v>244</v>
      </c>
      <c r="C20" s="40">
        <f>IF(AND(UPPER(C18)="ORDENADOR",C19&gt;0),C19,IF(AND(UPPER(C18)="MEDIA",C19&gt;0),(C13+C19)/2,C13))</f>
        <v>0</v>
      </c>
      <c r="D20" s="36" t="s">
        <v>245</v>
      </c>
    </row>
    <row r="22" spans="2:4" x14ac:dyDescent="0.2">
      <c r="B22" s="33" t="s">
        <v>246</v>
      </c>
      <c r="C22" s="34"/>
      <c r="D22" s="34"/>
    </row>
    <row r="23" spans="2:4" x14ac:dyDescent="0.2">
      <c r="B23" s="35" t="s">
        <v>247</v>
      </c>
      <c r="C23" s="37">
        <f>SUMIF('Otros gastos'!$C$6:$C$47,"Combustible estimado",'Otros gastos'!$E$6:$E$47)</f>
        <v>0</v>
      </c>
    </row>
    <row r="24" spans="2:4" x14ac:dyDescent="0.2">
      <c r="B24" s="35" t="s">
        <v>48</v>
      </c>
      <c r="C24" s="37">
        <f>SUMIF('Otros gastos'!$C$6:$C$47,"Mantenimiento",'Otros gastos'!$E$6:$E$47)</f>
        <v>0</v>
      </c>
    </row>
    <row r="25" spans="2:4" x14ac:dyDescent="0.2">
      <c r="B25" s="35" t="s">
        <v>54</v>
      </c>
      <c r="C25" s="37">
        <f>SUMIF('Otros gastos'!$C$6:$C$47,"Neumáticos y frenos",'Otros gastos'!$E$6:$E$47)</f>
        <v>0</v>
      </c>
    </row>
    <row r="26" spans="2:4" x14ac:dyDescent="0.2">
      <c r="B26" s="35" t="s">
        <v>61</v>
      </c>
      <c r="C26" s="37">
        <f>SUMIF('Otros gastos'!$C$6:$C$47,"Reparaciones",'Otros gastos'!$E$6:$E$47)</f>
        <v>0</v>
      </c>
    </row>
    <row r="27" spans="2:4" x14ac:dyDescent="0.2">
      <c r="B27" s="35" t="s">
        <v>64</v>
      </c>
      <c r="C27" s="37">
        <f>SUMIF('Otros gastos'!$C$6:$C$47,"Seguro",'Otros gastos'!$E$6:$E$47)</f>
        <v>0</v>
      </c>
    </row>
    <row r="28" spans="2:4" x14ac:dyDescent="0.2">
      <c r="B28" s="35" t="s">
        <v>68</v>
      </c>
      <c r="C28" s="37">
        <f>SUMIF('Otros gastos'!$C$6:$C$47,"Impuesto circulación",'Otros gastos'!$E$6:$E$47)</f>
        <v>0</v>
      </c>
    </row>
    <row r="29" spans="2:4" x14ac:dyDescent="0.2">
      <c r="B29" s="35" t="s">
        <v>71</v>
      </c>
      <c r="C29" s="37">
        <f>SUMIF('Otros gastos'!$C$6:$C$47,"ITV",'Otros gastos'!$E$6:$E$47)</f>
        <v>0</v>
      </c>
    </row>
    <row r="30" spans="2:4" x14ac:dyDescent="0.2">
      <c r="B30" s="35" t="s">
        <v>75</v>
      </c>
      <c r="C30" s="37">
        <f>SUMIF('Otros gastos'!$C$6:$C$47,"Parking fijo",'Otros gastos'!$E$6:$E$47)</f>
        <v>0</v>
      </c>
    </row>
    <row r="31" spans="2:4" x14ac:dyDescent="0.2">
      <c r="B31" s="35" t="s">
        <v>79</v>
      </c>
      <c r="C31" s="37">
        <f>SUMIF('Otros gastos'!$C$6:$C$47,"Parking ocasional",'Otros gastos'!$E$6:$E$47)</f>
        <v>0</v>
      </c>
    </row>
    <row r="32" spans="2:4" x14ac:dyDescent="0.2">
      <c r="B32" s="35" t="s">
        <v>81</v>
      </c>
      <c r="C32" s="37">
        <f>SUMIF('Otros gastos'!$C$6:$C$47,"Peajes",'Otros gastos'!$E$6:$E$47)</f>
        <v>0</v>
      </c>
    </row>
    <row r="33" spans="2:4" x14ac:dyDescent="0.2">
      <c r="B33" s="35" t="s">
        <v>83</v>
      </c>
      <c r="C33" s="37">
        <f>SUMIF('Otros gastos'!$C$6:$C$47,"Multas",'Otros gastos'!$E$6:$E$47)</f>
        <v>0</v>
      </c>
    </row>
    <row r="34" spans="2:4" x14ac:dyDescent="0.2">
      <c r="B34" s="35" t="s">
        <v>86</v>
      </c>
      <c r="C34" s="37">
        <f>SUMIF('Otros gastos'!$C$6:$C$47,"Lavado y detailing",'Otros gastos'!$E$6:$E$47)</f>
        <v>0</v>
      </c>
    </row>
    <row r="35" spans="2:4" x14ac:dyDescent="0.2">
      <c r="B35" s="35" t="s">
        <v>89</v>
      </c>
      <c r="C35" s="37">
        <f>SUMIF('Otros gastos'!$C$6:$C$47,"Mejoras y estética",'Otros gastos'!$E$6:$E$47)</f>
        <v>0</v>
      </c>
    </row>
    <row r="36" spans="2:4" x14ac:dyDescent="0.2">
      <c r="B36" s="35" t="s">
        <v>92</v>
      </c>
      <c r="C36" s="37">
        <f>SUMIF('Otros gastos'!$C$6:$C$47,"Otros",'Otros gastos'!$E$6:$E$47)</f>
        <v>0</v>
      </c>
    </row>
    <row r="37" spans="2:4" x14ac:dyDescent="0.2">
      <c r="B37" s="39" t="s">
        <v>94</v>
      </c>
      <c r="C37" s="40">
        <f>SUM(C23:C36)</f>
        <v>0</v>
      </c>
      <c r="D37" s="36"/>
    </row>
    <row r="39" spans="2:4" x14ac:dyDescent="0.2">
      <c r="B39" s="33" t="s">
        <v>248</v>
      </c>
      <c r="C39" s="34"/>
      <c r="D39" s="34"/>
    </row>
    <row r="40" spans="2:4" x14ac:dyDescent="0.2">
      <c r="B40" s="10" t="s">
        <v>249</v>
      </c>
    </row>
    <row r="41" spans="2:4" x14ac:dyDescent="0.2">
      <c r="B41" s="39" t="s">
        <v>250</v>
      </c>
      <c r="C41" s="52">
        <f>C20+C37</f>
        <v>0</v>
      </c>
      <c r="D41" s="36"/>
    </row>
    <row r="42" spans="2:4" x14ac:dyDescent="0.2">
      <c r="B42" s="39" t="s">
        <v>251</v>
      </c>
      <c r="C42" s="52">
        <f>IFERROR(C41/C8,0)</f>
        <v>0</v>
      </c>
      <c r="D42" s="36"/>
    </row>
    <row r="43" spans="2:4" x14ac:dyDescent="0.2">
      <c r="B43" s="39" t="s">
        <v>252</v>
      </c>
      <c r="C43" s="53">
        <f>IFERROR(C41/C9,0)</f>
        <v>0</v>
      </c>
      <c r="D43" s="36" t="s">
        <v>253</v>
      </c>
    </row>
    <row r="44" spans="2:4" x14ac:dyDescent="0.2">
      <c r="B44" s="35" t="s">
        <v>254</v>
      </c>
      <c r="C44" s="54">
        <f>IFERROR(C20/C9,0)</f>
        <v>0</v>
      </c>
      <c r="D44" s="36"/>
    </row>
    <row r="45" spans="2:4" x14ac:dyDescent="0.2">
      <c r="B45" s="35" t="s">
        <v>255</v>
      </c>
      <c r="C45" s="54">
        <f>IFERROR((C41-C30)/C9,0)</f>
        <v>0</v>
      </c>
      <c r="D45" s="36" t="s">
        <v>256</v>
      </c>
    </row>
    <row r="47" spans="2:4" x14ac:dyDescent="0.2">
      <c r="B47" s="33" t="s">
        <v>257</v>
      </c>
      <c r="C47" s="34"/>
      <c r="D47" s="34"/>
    </row>
    <row r="48" spans="2:4" x14ac:dyDescent="0.2">
      <c r="B48" s="10" t="s">
        <v>258</v>
      </c>
    </row>
    <row r="49" spans="2:4" x14ac:dyDescent="0.2">
      <c r="B49" s="35" t="s">
        <v>259</v>
      </c>
      <c r="C49" s="37">
        <f>C41</f>
        <v>0</v>
      </c>
      <c r="D49" s="36"/>
    </row>
    <row r="50" spans="2:4" x14ac:dyDescent="0.2">
      <c r="B50" s="35" t="s">
        <v>260</v>
      </c>
      <c r="C50" s="37">
        <f>'Compra y financiación'!C25</f>
        <v>0</v>
      </c>
      <c r="D50" s="36" t="s">
        <v>261</v>
      </c>
    </row>
    <row r="51" spans="2:4" x14ac:dyDescent="0.2">
      <c r="B51" s="35" t="s">
        <v>262</v>
      </c>
      <c r="C51" s="37">
        <f>'Compra y financiación'!C32</f>
        <v>0</v>
      </c>
      <c r="D51" s="36" t="s">
        <v>263</v>
      </c>
    </row>
    <row r="52" spans="2:4" x14ac:dyDescent="0.2">
      <c r="B52" s="39" t="s">
        <v>264</v>
      </c>
      <c r="C52" s="52">
        <f>C41+'Compra y financiación'!C25+'Compra y financiación'!C32</f>
        <v>0</v>
      </c>
      <c r="D52" s="36"/>
    </row>
    <row r="53" spans="2:4" x14ac:dyDescent="0.2">
      <c r="B53" s="39" t="s">
        <v>251</v>
      </c>
      <c r="C53" s="52">
        <f>IFERROR(C52/C8,0)</f>
        <v>0</v>
      </c>
      <c r="D53" s="36"/>
    </row>
    <row r="54" spans="2:4" x14ac:dyDescent="0.2">
      <c r="B54" s="39" t="s">
        <v>252</v>
      </c>
      <c r="C54" s="53">
        <f>IFERROR(C52/C9,0)</f>
        <v>0</v>
      </c>
      <c r="D54" s="36"/>
    </row>
    <row r="56" spans="2:4" x14ac:dyDescent="0.2">
      <c r="B56" s="33" t="s">
        <v>265</v>
      </c>
      <c r="C56" s="34"/>
      <c r="D56" s="34"/>
    </row>
    <row r="57" spans="2:4" x14ac:dyDescent="0.2">
      <c r="B57" s="35" t="s">
        <v>259</v>
      </c>
      <c r="C57" s="37">
        <f>C41</f>
        <v>0</v>
      </c>
      <c r="D57" s="36"/>
    </row>
    <row r="58" spans="2:4" x14ac:dyDescent="0.2">
      <c r="B58" s="35" t="s">
        <v>266</v>
      </c>
      <c r="C58" s="37">
        <f>'Compra y financiación'!C26</f>
        <v>0</v>
      </c>
      <c r="D58" s="36" t="s">
        <v>267</v>
      </c>
    </row>
    <row r="59" spans="2:4" x14ac:dyDescent="0.2">
      <c r="B59" s="39" t="s">
        <v>268</v>
      </c>
      <c r="C59" s="52">
        <f>C41+'Compra y financiación'!C26</f>
        <v>0</v>
      </c>
      <c r="D59" s="36" t="s">
        <v>269</v>
      </c>
    </row>
    <row r="60" spans="2:4" x14ac:dyDescent="0.2">
      <c r="B60" s="39" t="s">
        <v>251</v>
      </c>
      <c r="C60" s="52">
        <f>IFERROR(C59/C8,0)</f>
        <v>0</v>
      </c>
      <c r="D60" s="36"/>
    </row>
    <row r="62" spans="2:4" x14ac:dyDescent="0.2">
      <c r="B62" s="39" t="s">
        <v>270</v>
      </c>
    </row>
    <row r="63" spans="2:4" x14ac:dyDescent="0.2">
      <c r="B63" s="1" t="s">
        <v>271</v>
      </c>
      <c r="C63" s="1"/>
      <c r="D63" s="1"/>
    </row>
    <row r="64" spans="2:4" x14ac:dyDescent="0.2">
      <c r="B64" s="1" t="s">
        <v>272</v>
      </c>
      <c r="C64" s="1"/>
      <c r="D64" s="1"/>
    </row>
    <row r="65" spans="2:4" x14ac:dyDescent="0.2">
      <c r="B65" s="1" t="s">
        <v>273</v>
      </c>
      <c r="C65" s="1"/>
      <c r="D65" s="1"/>
    </row>
    <row r="67" spans="2:4" x14ac:dyDescent="0.2">
      <c r="B67" s="10" t="s">
        <v>274</v>
      </c>
    </row>
  </sheetData>
  <mergeCells count="3">
    <mergeCell ref="B63:D63"/>
    <mergeCell ref="B64:D64"/>
    <mergeCell ref="B65:D6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Empieza aquí</vt:lpstr>
      <vt:lpstr>Repostajes</vt:lpstr>
      <vt:lpstr>Otros gastos</vt:lpstr>
      <vt:lpstr>Compra y financiación</vt:lpstr>
      <vt:lpstr>Referencias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Bogdan Pop</cp:lastModifiedBy>
  <cp:revision>0</cp:revision>
  <dcterms:created xsi:type="dcterms:W3CDTF">2026-08-06T16:12:55Z</dcterms:created>
  <dcterms:modified xsi:type="dcterms:W3CDTF">2026-08-06T16:57:01Z</dcterms:modified>
  <dc:language>en-US</dc:language>
</cp:coreProperties>
</file>